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eelance\Websites\Walking Football Algarve\Vilamoura May 2018\"/>
    </mc:Choice>
  </mc:AlternateContent>
  <xr:revisionPtr revIDLastSave="0" documentId="13_ncr:1_{74C51C5E-9A07-4A70-84EA-F576127A4EAF}" xr6:coauthVersionLast="32" xr6:coauthVersionMax="32" xr10:uidLastSave="{00000000-0000-0000-0000-000000000000}"/>
  <bookViews>
    <workbookView xWindow="12000" yWindow="0" windowWidth="28800" windowHeight="14595" xr2:uid="{6B3FA5B9-F048-49C4-B494-E2C2910B7133}"/>
  </bookViews>
  <sheets>
    <sheet name="Data entry" sheetId="2" r:id="rId1"/>
    <sheet name="Calculation" sheetId="1" state="hidden" r:id="rId2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4" i="1"/>
  <c r="AD16" i="1"/>
  <c r="AD17" i="1"/>
  <c r="AD18" i="1"/>
  <c r="AD19" i="1"/>
  <c r="AD4" i="1"/>
  <c r="E31" i="1"/>
  <c r="H14" i="2"/>
  <c r="G32" i="1"/>
  <c r="G33" i="1"/>
  <c r="G34" i="1"/>
  <c r="G35" i="1"/>
  <c r="G36" i="1"/>
  <c r="G37" i="1"/>
  <c r="G38" i="1"/>
  <c r="G40" i="1"/>
  <c r="G41" i="1"/>
  <c r="G42" i="1"/>
  <c r="G43" i="1"/>
  <c r="G44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1" i="1"/>
  <c r="E32" i="1"/>
  <c r="E33" i="1"/>
  <c r="E34" i="1"/>
  <c r="E35" i="1"/>
  <c r="E36" i="1"/>
  <c r="E37" i="1"/>
  <c r="E38" i="1"/>
  <c r="E40" i="1"/>
  <c r="E41" i="1"/>
  <c r="E42" i="1"/>
  <c r="E43" i="1"/>
  <c r="E44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H59" i="1"/>
  <c r="D79" i="1"/>
  <c r="H57" i="1"/>
  <c r="H65" i="1"/>
  <c r="D80" i="1"/>
  <c r="D83" i="1"/>
  <c r="D71" i="1"/>
  <c r="D76" i="1"/>
  <c r="D84" i="1"/>
  <c r="H5" i="2"/>
  <c r="H6" i="2"/>
  <c r="H7" i="2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4" i="2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4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4" i="1"/>
  <c r="W8" i="1"/>
  <c r="Z8" i="1" s="1"/>
  <c r="AB8" i="1" s="1"/>
  <c r="G4" i="1"/>
  <c r="V8" i="1"/>
  <c r="Y8" i="1"/>
  <c r="E4" i="1"/>
  <c r="H67" i="1"/>
  <c r="D72" i="1"/>
  <c r="X8" i="1"/>
  <c r="AA8" i="1"/>
  <c r="W14" i="1"/>
  <c r="Z14" i="1" s="1"/>
  <c r="Y19" i="1"/>
  <c r="Y18" i="1"/>
  <c r="Y17" i="1"/>
  <c r="Y16" i="1"/>
  <c r="Y15" i="1"/>
  <c r="Y14" i="1"/>
  <c r="Y13" i="1"/>
  <c r="Y12" i="1"/>
  <c r="Y11" i="1"/>
  <c r="Y10" i="1"/>
  <c r="Y9" i="1"/>
  <c r="Y7" i="1"/>
  <c r="Y6" i="1"/>
  <c r="Y5" i="1"/>
  <c r="Y4" i="1"/>
  <c r="X19" i="1"/>
  <c r="X18" i="1"/>
  <c r="X17" i="1"/>
  <c r="X16" i="1"/>
  <c r="X15" i="1"/>
  <c r="X14" i="1"/>
  <c r="X13" i="1"/>
  <c r="X12" i="1"/>
  <c r="AA12" i="1" s="1"/>
  <c r="AB12" i="1" s="1"/>
  <c r="X11" i="1"/>
  <c r="AA11" i="1" s="1"/>
  <c r="X10" i="1"/>
  <c r="X9" i="1"/>
  <c r="X7" i="1"/>
  <c r="AA7" i="1" s="1"/>
  <c r="AB7" i="1" s="1"/>
  <c r="X6" i="1"/>
  <c r="X5" i="1"/>
  <c r="X4" i="1"/>
  <c r="W19" i="1"/>
  <c r="Z19" i="1" s="1"/>
  <c r="W18" i="1"/>
  <c r="W17" i="1"/>
  <c r="W16" i="1"/>
  <c r="W15" i="1"/>
  <c r="Z15" i="1" s="1"/>
  <c r="W13" i="1"/>
  <c r="Z13" i="1" s="1"/>
  <c r="W12" i="1"/>
  <c r="W11" i="1"/>
  <c r="W10" i="1"/>
  <c r="Z10" i="1" s="1"/>
  <c r="AB10" i="1" s="1"/>
  <c r="W9" i="1"/>
  <c r="W7" i="1"/>
  <c r="W6" i="1"/>
  <c r="W5" i="1"/>
  <c r="Z5" i="1" s="1"/>
  <c r="W4" i="1"/>
  <c r="Z4" i="1" s="1"/>
  <c r="V19" i="1"/>
  <c r="V18" i="1"/>
  <c r="V17" i="1"/>
  <c r="V16" i="1"/>
  <c r="V15" i="1"/>
  <c r="V14" i="1"/>
  <c r="V13" i="1"/>
  <c r="V12" i="1"/>
  <c r="V11" i="1"/>
  <c r="V10" i="1"/>
  <c r="V9" i="1"/>
  <c r="V7" i="1"/>
  <c r="V6" i="1"/>
  <c r="V5" i="1"/>
  <c r="V4" i="1"/>
  <c r="K28" i="1"/>
  <c r="I3" i="1"/>
  <c r="Z18" i="1"/>
  <c r="AB18" i="1" s="1"/>
  <c r="Z11" i="1"/>
  <c r="S8" i="1"/>
  <c r="AC8" i="1" s="1"/>
  <c r="R8" i="1"/>
  <c r="U8" i="1" s="1"/>
  <c r="Z12" i="1"/>
  <c r="Z7" i="1"/>
  <c r="Z16" i="1"/>
  <c r="Z17" i="1"/>
  <c r="Q8" i="1"/>
  <c r="Z9" i="1"/>
  <c r="AA9" i="1"/>
  <c r="Z6" i="1"/>
  <c r="AA4" i="1"/>
  <c r="AA16" i="1"/>
  <c r="AA15" i="1"/>
  <c r="AA19" i="1"/>
  <c r="AA5" i="1"/>
  <c r="AA13" i="1"/>
  <c r="AA17" i="1"/>
  <c r="AA6" i="1"/>
  <c r="AB6" i="1" s="1"/>
  <c r="AE6" i="1" s="1"/>
  <c r="AA10" i="1"/>
  <c r="AA14" i="1"/>
  <c r="AA18" i="1"/>
  <c r="S17" i="1"/>
  <c r="S4" i="1"/>
  <c r="Q9" i="1"/>
  <c r="R9" i="1"/>
  <c r="U9" i="1" s="1"/>
  <c r="Q19" i="1"/>
  <c r="U19" i="1" s="1"/>
  <c r="AC19" i="1" s="1"/>
  <c r="R19" i="1"/>
  <c r="S10" i="1"/>
  <c r="R5" i="1"/>
  <c r="Q5" i="1"/>
  <c r="U5" i="1" s="1"/>
  <c r="AC5" i="1" s="1"/>
  <c r="R13" i="1"/>
  <c r="Q13" i="1"/>
  <c r="R17" i="1"/>
  <c r="Q17" i="1"/>
  <c r="U17" i="1" s="1"/>
  <c r="S15" i="1"/>
  <c r="S19" i="1"/>
  <c r="R4" i="1"/>
  <c r="R12" i="1"/>
  <c r="R16" i="1"/>
  <c r="Q4" i="1"/>
  <c r="Q12" i="1"/>
  <c r="Q16" i="1"/>
  <c r="U16" i="1" s="1"/>
  <c r="AC16" i="1" s="1"/>
  <c r="R6" i="1"/>
  <c r="R10" i="1"/>
  <c r="R14" i="1"/>
  <c r="R18" i="1"/>
  <c r="Q6" i="1"/>
  <c r="Q10" i="1"/>
  <c r="Q14" i="1"/>
  <c r="Q18" i="1"/>
  <c r="U18" i="1" s="1"/>
  <c r="R7" i="1"/>
  <c r="R11" i="1"/>
  <c r="R15" i="1"/>
  <c r="Q7" i="1"/>
  <c r="U7" i="1" s="1"/>
  <c r="AC7" i="1" s="1"/>
  <c r="AE7" i="1" s="1"/>
  <c r="Q11" i="1"/>
  <c r="Q15" i="1"/>
  <c r="S6" i="1"/>
  <c r="S11" i="1"/>
  <c r="AC11" i="1" s="1"/>
  <c r="S16" i="1"/>
  <c r="S7" i="1"/>
  <c r="S12" i="1"/>
  <c r="S18" i="1"/>
  <c r="AC18" i="1" s="1"/>
  <c r="AE18" i="1" s="1"/>
  <c r="S14" i="1"/>
  <c r="S5" i="1"/>
  <c r="S9" i="1"/>
  <c r="S13" i="1"/>
  <c r="AC13" i="1" s="1"/>
  <c r="AB11" i="1"/>
  <c r="U6" i="1"/>
  <c r="AC6" i="1"/>
  <c r="U10" i="1"/>
  <c r="AC10" i="1" s="1"/>
  <c r="T8" i="1"/>
  <c r="U4" i="1"/>
  <c r="AC4" i="1" s="1"/>
  <c r="AB17" i="1"/>
  <c r="AB4" i="1"/>
  <c r="P8" i="1"/>
  <c r="AB9" i="1"/>
  <c r="P19" i="1"/>
  <c r="P15" i="1"/>
  <c r="P5" i="1"/>
  <c r="P11" i="1"/>
  <c r="P4" i="1"/>
  <c r="P7" i="1"/>
  <c r="P16" i="1"/>
  <c r="P9" i="1"/>
  <c r="P14" i="1"/>
  <c r="P6" i="1"/>
  <c r="P13" i="1"/>
  <c r="P18" i="1"/>
  <c r="P12" i="1"/>
  <c r="P17" i="1"/>
  <c r="P10" i="1"/>
  <c r="U11" i="1"/>
  <c r="U14" i="1"/>
  <c r="U13" i="1"/>
  <c r="U15" i="1"/>
  <c r="T19" i="1"/>
  <c r="T15" i="1"/>
  <c r="T11" i="1"/>
  <c r="T7" i="1"/>
  <c r="T17" i="1"/>
  <c r="T9" i="1"/>
  <c r="T18" i="1"/>
  <c r="T14" i="1"/>
  <c r="T10" i="1"/>
  <c r="T6" i="1"/>
  <c r="T16" i="1"/>
  <c r="T12" i="1"/>
  <c r="T4" i="1"/>
  <c r="T13" i="1"/>
  <c r="T5" i="1"/>
  <c r="AC15" i="1"/>
  <c r="AC14" i="1"/>
  <c r="AC9" i="1"/>
  <c r="D81" i="1"/>
  <c r="D75" i="1"/>
  <c r="D73" i="1"/>
  <c r="AE4" i="1" l="1"/>
  <c r="AB5" i="1"/>
  <c r="AE5" i="1" s="1"/>
  <c r="AF5" i="1" s="1"/>
  <c r="M5" i="1" s="1"/>
  <c r="AB19" i="1"/>
  <c r="AE19" i="1"/>
  <c r="AC17" i="1"/>
  <c r="AE9" i="1"/>
  <c r="AB16" i="1"/>
  <c r="AE16" i="1"/>
  <c r="AF16" i="1" s="1"/>
  <c r="M16" i="1" s="1"/>
  <c r="U12" i="1"/>
  <c r="AC12" i="1" s="1"/>
  <c r="AE12" i="1" s="1"/>
  <c r="AB13" i="1"/>
  <c r="AE13" i="1" s="1"/>
  <c r="AF13" i="1" s="1"/>
  <c r="M13" i="1" s="1"/>
  <c r="AB14" i="1"/>
  <c r="AE14" i="1"/>
  <c r="AE17" i="1"/>
  <c r="AE11" i="1"/>
  <c r="AF11" i="1" s="1"/>
  <c r="M11" i="1" s="1"/>
  <c r="AB15" i="1"/>
  <c r="AE15" i="1"/>
  <c r="AE10" i="1"/>
  <c r="AE8" i="1"/>
  <c r="AF8" i="1" s="1"/>
  <c r="M8" i="1" s="1"/>
  <c r="AF12" i="1" l="1"/>
  <c r="M12" i="1" s="1"/>
  <c r="AF10" i="1"/>
  <c r="M10" i="1" s="1"/>
  <c r="AF19" i="1"/>
  <c r="M19" i="1" s="1"/>
  <c r="AF4" i="1"/>
  <c r="M4" i="1" s="1"/>
  <c r="AF6" i="1"/>
  <c r="M6" i="1" s="1"/>
  <c r="N48" i="1"/>
  <c r="N49" i="1"/>
  <c r="AF14" i="1"/>
  <c r="M14" i="1" s="1"/>
  <c r="AF7" i="1"/>
  <c r="M7" i="1" s="1"/>
  <c r="N39" i="1"/>
  <c r="N38" i="1"/>
  <c r="AF17" i="1"/>
  <c r="M17" i="1" s="1"/>
  <c r="N50" i="1" s="1"/>
  <c r="AF15" i="1"/>
  <c r="M15" i="1" s="1"/>
  <c r="AF9" i="1"/>
  <c r="M9" i="1" s="1"/>
  <c r="N40" i="1" s="1"/>
  <c r="AF18" i="1"/>
  <c r="M18" i="1" s="1"/>
  <c r="P50" i="1" l="1"/>
  <c r="O23" i="2" s="1"/>
  <c r="Q50" i="1"/>
  <c r="P23" i="2" s="1"/>
  <c r="T50" i="1"/>
  <c r="S23" i="2" s="1"/>
  <c r="O50" i="1"/>
  <c r="N23" i="2" s="1"/>
  <c r="W50" i="1"/>
  <c r="S50" i="1"/>
  <c r="R23" i="2" s="1"/>
  <c r="U50" i="1"/>
  <c r="T23" i="2" s="1"/>
  <c r="R50" i="1"/>
  <c r="Q23" i="2" s="1"/>
  <c r="T40" i="1"/>
  <c r="S13" i="2" s="1"/>
  <c r="P40" i="1"/>
  <c r="O13" i="2" s="1"/>
  <c r="R40" i="1"/>
  <c r="Q13" i="2" s="1"/>
  <c r="S40" i="1"/>
  <c r="R13" i="2" s="1"/>
  <c r="W40" i="1"/>
  <c r="O40" i="1"/>
  <c r="N13" i="2" s="1"/>
  <c r="U40" i="1"/>
  <c r="T13" i="2" s="1"/>
  <c r="Q40" i="1"/>
  <c r="P13" i="2" s="1"/>
  <c r="U38" i="1"/>
  <c r="T11" i="2" s="1"/>
  <c r="S38" i="1"/>
  <c r="R11" i="2" s="1"/>
  <c r="R38" i="1"/>
  <c r="Q11" i="2" s="1"/>
  <c r="P38" i="1"/>
  <c r="O11" i="2" s="1"/>
  <c r="O38" i="1"/>
  <c r="N11" i="2" s="1"/>
  <c r="T38" i="1"/>
  <c r="S11" i="2" s="1"/>
  <c r="W38" i="1"/>
  <c r="Q38" i="1"/>
  <c r="P11" i="2" s="1"/>
  <c r="N36" i="1"/>
  <c r="N35" i="1"/>
  <c r="N33" i="1"/>
  <c r="N34" i="1"/>
  <c r="N41" i="1"/>
  <c r="U48" i="1"/>
  <c r="T21" i="2" s="1"/>
  <c r="S48" i="1"/>
  <c r="R21" i="2" s="1"/>
  <c r="O48" i="1"/>
  <c r="N21" i="2" s="1"/>
  <c r="R48" i="1"/>
  <c r="Q21" i="2" s="1"/>
  <c r="W48" i="1"/>
  <c r="P48" i="1"/>
  <c r="O21" i="2" s="1"/>
  <c r="T48" i="1"/>
  <c r="S21" i="2" s="1"/>
  <c r="Q48" i="1"/>
  <c r="P21" i="2" s="1"/>
  <c r="U39" i="1"/>
  <c r="T12" i="2" s="1"/>
  <c r="S39" i="1"/>
  <c r="R12" i="2" s="1"/>
  <c r="Q39" i="1"/>
  <c r="P12" i="2" s="1"/>
  <c r="O39" i="1"/>
  <c r="N12" i="2" s="1"/>
  <c r="W39" i="1"/>
  <c r="T39" i="1"/>
  <c r="S12" i="2" s="1"/>
  <c r="R39" i="1"/>
  <c r="Q12" i="2" s="1"/>
  <c r="P39" i="1"/>
  <c r="O12" i="2" s="1"/>
  <c r="N51" i="1"/>
  <c r="P49" i="1"/>
  <c r="O22" i="2" s="1"/>
  <c r="T49" i="1"/>
  <c r="S22" i="2" s="1"/>
  <c r="R49" i="1"/>
  <c r="Q22" i="2" s="1"/>
  <c r="O49" i="1"/>
  <c r="N22" i="2" s="1"/>
  <c r="U49" i="1"/>
  <c r="T22" i="2" s="1"/>
  <c r="S49" i="1"/>
  <c r="R22" i="2" s="1"/>
  <c r="Q49" i="1"/>
  <c r="P22" i="2" s="1"/>
  <c r="W49" i="1"/>
  <c r="N43" i="1"/>
  <c r="N46" i="1"/>
  <c r="N44" i="1"/>
  <c r="N45" i="1"/>
  <c r="U34" i="1" l="1"/>
  <c r="T7" i="2" s="1"/>
  <c r="S34" i="1"/>
  <c r="R7" i="2" s="1"/>
  <c r="T34" i="1"/>
  <c r="S7" i="2" s="1"/>
  <c r="O34" i="1"/>
  <c r="N7" i="2" s="1"/>
  <c r="Q34" i="1"/>
  <c r="P7" i="2" s="1"/>
  <c r="W34" i="1"/>
  <c r="R34" i="1"/>
  <c r="Q7" i="2" s="1"/>
  <c r="P34" i="1"/>
  <c r="O7" i="2" s="1"/>
  <c r="T43" i="1"/>
  <c r="S16" i="2" s="1"/>
  <c r="S43" i="1"/>
  <c r="R16" i="2" s="1"/>
  <c r="R43" i="1"/>
  <c r="Q16" i="2" s="1"/>
  <c r="Q43" i="1"/>
  <c r="P16" i="2" s="1"/>
  <c r="P43" i="1"/>
  <c r="O16" i="2" s="1"/>
  <c r="W43" i="1"/>
  <c r="O43" i="1"/>
  <c r="N16" i="2" s="1"/>
  <c r="U43" i="1"/>
  <c r="T16" i="2" s="1"/>
  <c r="S33" i="1"/>
  <c r="R6" i="2" s="1"/>
  <c r="Q33" i="1"/>
  <c r="P6" i="2" s="1"/>
  <c r="O33" i="1"/>
  <c r="N6" i="2" s="1"/>
  <c r="T33" i="1"/>
  <c r="S6" i="2" s="1"/>
  <c r="W33" i="1"/>
  <c r="U33" i="1"/>
  <c r="T6" i="2" s="1"/>
  <c r="P33" i="1"/>
  <c r="O6" i="2" s="1"/>
  <c r="R33" i="1"/>
  <c r="Q6" i="2" s="1"/>
  <c r="M11" i="2"/>
  <c r="H31" i="1"/>
  <c r="H33" i="1"/>
  <c r="M22" i="2"/>
  <c r="P51" i="1"/>
  <c r="O24" i="2" s="1"/>
  <c r="O51" i="1"/>
  <c r="N24" i="2" s="1"/>
  <c r="U51" i="1"/>
  <c r="T24" i="2" s="1"/>
  <c r="Q51" i="1"/>
  <c r="P24" i="2" s="1"/>
  <c r="R51" i="1"/>
  <c r="Q24" i="2" s="1"/>
  <c r="W51" i="1"/>
  <c r="T51" i="1"/>
  <c r="S24" i="2" s="1"/>
  <c r="S51" i="1"/>
  <c r="R24" i="2" s="1"/>
  <c r="M21" i="2"/>
  <c r="H35" i="1"/>
  <c r="S35" i="1"/>
  <c r="R8" i="2" s="1"/>
  <c r="P35" i="1"/>
  <c r="O8" i="2" s="1"/>
  <c r="O35" i="1"/>
  <c r="N8" i="2" s="1"/>
  <c r="W35" i="1"/>
  <c r="U35" i="1"/>
  <c r="T8" i="2" s="1"/>
  <c r="T35" i="1"/>
  <c r="S8" i="2" s="1"/>
  <c r="R35" i="1"/>
  <c r="Q8" i="2" s="1"/>
  <c r="Q35" i="1"/>
  <c r="P8" i="2" s="1"/>
  <c r="S46" i="1"/>
  <c r="R19" i="2" s="1"/>
  <c r="U46" i="1"/>
  <c r="T19" i="2" s="1"/>
  <c r="O46" i="1"/>
  <c r="N19" i="2" s="1"/>
  <c r="Q46" i="1"/>
  <c r="P19" i="2" s="1"/>
  <c r="T46" i="1"/>
  <c r="S19" i="2" s="1"/>
  <c r="W46" i="1"/>
  <c r="P46" i="1"/>
  <c r="O19" i="2" s="1"/>
  <c r="R46" i="1"/>
  <c r="Q19" i="2" s="1"/>
  <c r="S45" i="1"/>
  <c r="R18" i="2" s="1"/>
  <c r="R45" i="1"/>
  <c r="Q18" i="2" s="1"/>
  <c r="Q45" i="1"/>
  <c r="P18" i="2" s="1"/>
  <c r="P45" i="1"/>
  <c r="O18" i="2" s="1"/>
  <c r="W45" i="1"/>
  <c r="O45" i="1"/>
  <c r="N18" i="2" s="1"/>
  <c r="U45" i="1"/>
  <c r="T18" i="2" s="1"/>
  <c r="T45" i="1"/>
  <c r="S18" i="2" s="1"/>
  <c r="H37" i="1"/>
  <c r="M12" i="2"/>
  <c r="S44" i="1"/>
  <c r="R17" i="2" s="1"/>
  <c r="Q44" i="1"/>
  <c r="P17" i="2" s="1"/>
  <c r="R44" i="1"/>
  <c r="Q17" i="2" s="1"/>
  <c r="O44" i="1"/>
  <c r="N17" i="2" s="1"/>
  <c r="P44" i="1"/>
  <c r="O17" i="2" s="1"/>
  <c r="U44" i="1"/>
  <c r="T17" i="2" s="1"/>
  <c r="W44" i="1"/>
  <c r="T44" i="1"/>
  <c r="S17" i="2" s="1"/>
  <c r="Q41" i="1"/>
  <c r="P14" i="2" s="1"/>
  <c r="P41" i="1"/>
  <c r="O14" i="2" s="1"/>
  <c r="T41" i="1"/>
  <c r="S14" i="2" s="1"/>
  <c r="R41" i="1"/>
  <c r="Q14" i="2" s="1"/>
  <c r="S41" i="1"/>
  <c r="R14" i="2" s="1"/>
  <c r="W41" i="1"/>
  <c r="U41" i="1"/>
  <c r="T14" i="2" s="1"/>
  <c r="O41" i="1"/>
  <c r="N14" i="2" s="1"/>
  <c r="U36" i="1"/>
  <c r="T9" i="2" s="1"/>
  <c r="S36" i="1"/>
  <c r="R9" i="2" s="1"/>
  <c r="Q36" i="1"/>
  <c r="P9" i="2" s="1"/>
  <c r="R36" i="1"/>
  <c r="Q9" i="2" s="1"/>
  <c r="W36" i="1"/>
  <c r="T36" i="1"/>
  <c r="S9" i="2" s="1"/>
  <c r="O36" i="1"/>
  <c r="N9" i="2" s="1"/>
  <c r="P36" i="1"/>
  <c r="O9" i="2" s="1"/>
  <c r="D38" i="1"/>
  <c r="M13" i="2"/>
  <c r="M23" i="2"/>
  <c r="D34" i="1"/>
  <c r="M19" i="2" l="1"/>
  <c r="D35" i="1"/>
  <c r="M17" i="2"/>
  <c r="H34" i="1"/>
  <c r="H37" i="2"/>
  <c r="H49" i="2" s="1"/>
  <c r="D62" i="2" s="1"/>
  <c r="H77" i="2" s="1"/>
  <c r="D91" i="2" s="1"/>
  <c r="H49" i="1"/>
  <c r="M18" i="2"/>
  <c r="D33" i="1"/>
  <c r="H33" i="2"/>
  <c r="H47" i="2" s="1"/>
  <c r="D61" i="2" s="1"/>
  <c r="D78" i="2" s="1"/>
  <c r="D90" i="2" s="1"/>
  <c r="H47" i="1"/>
  <c r="D61" i="1" s="1"/>
  <c r="D77" i="1" s="1"/>
  <c r="H42" i="1"/>
  <c r="H55" i="1" s="1"/>
  <c r="D34" i="2"/>
  <c r="H42" i="2" s="1"/>
  <c r="H57" i="2" s="1"/>
  <c r="D74" i="2" s="1"/>
  <c r="D93" i="2" s="1"/>
  <c r="M14" i="2"/>
  <c r="D32" i="1"/>
  <c r="M8" i="2"/>
  <c r="D37" i="1"/>
  <c r="D49" i="1"/>
  <c r="H35" i="2"/>
  <c r="D49" i="2" s="1"/>
  <c r="D66" i="2" s="1"/>
  <c r="H81" i="2" s="1"/>
  <c r="D87" i="2" s="1"/>
  <c r="D36" i="1"/>
  <c r="M24" i="2"/>
  <c r="H31" i="2"/>
  <c r="D47" i="2" s="1"/>
  <c r="D65" i="2" s="1"/>
  <c r="D81" i="2" s="1"/>
  <c r="D88" i="2" s="1"/>
  <c r="D47" i="1"/>
  <c r="D63" i="1" s="1"/>
  <c r="M16" i="2"/>
  <c r="H36" i="1"/>
  <c r="H38" i="1"/>
  <c r="M7" i="2"/>
  <c r="D38" i="2"/>
  <c r="H44" i="2" s="1"/>
  <c r="H54" i="2" s="1"/>
  <c r="H69" i="2" s="1"/>
  <c r="D100" i="2" s="1"/>
  <c r="H44" i="1"/>
  <c r="D57" i="1" s="1"/>
  <c r="D82" i="1" s="1"/>
  <c r="M9" i="2"/>
  <c r="D31" i="1"/>
  <c r="M6" i="2"/>
  <c r="H32" i="1"/>
  <c r="D50" i="1" l="1"/>
  <c r="D67" i="1" s="1"/>
  <c r="H36" i="2"/>
  <c r="D50" i="2" s="1"/>
  <c r="H66" i="2" s="1"/>
  <c r="H82" i="2" s="1"/>
  <c r="D85" i="2" s="1"/>
  <c r="D37" i="2"/>
  <c r="H43" i="2" s="1"/>
  <c r="D58" i="2" s="1"/>
  <c r="H74" i="2" s="1"/>
  <c r="D94" i="2" s="1"/>
  <c r="H43" i="1"/>
  <c r="D33" i="2"/>
  <c r="H41" i="2" s="1"/>
  <c r="D57" i="2" s="1"/>
  <c r="D73" i="2" s="1"/>
  <c r="D95" i="2" s="1"/>
  <c r="H41" i="1"/>
  <c r="D55" i="1" s="1"/>
  <c r="H32" i="2"/>
  <c r="D48" i="2" s="1"/>
  <c r="H65" i="2" s="1"/>
  <c r="D82" i="2" s="1"/>
  <c r="D86" i="2" s="1"/>
  <c r="D48" i="1"/>
  <c r="H63" i="1" s="1"/>
  <c r="D36" i="2"/>
  <c r="D44" i="2" s="1"/>
  <c r="H58" i="2" s="1"/>
  <c r="H73" i="2" s="1"/>
  <c r="D96" i="2" s="1"/>
  <c r="D44" i="1"/>
  <c r="D59" i="1" s="1"/>
  <c r="D31" i="2"/>
  <c r="D41" i="2" s="1"/>
  <c r="D53" i="2" s="1"/>
  <c r="D70" i="2" s="1"/>
  <c r="D97" i="2" s="1"/>
  <c r="D41" i="1"/>
  <c r="D53" i="1" s="1"/>
  <c r="D85" i="1" s="1"/>
  <c r="D42" i="1"/>
  <c r="H53" i="1" s="1"/>
  <c r="D86" i="1" s="1"/>
  <c r="D32" i="2"/>
  <c r="D42" i="2" s="1"/>
  <c r="H53" i="2" s="1"/>
  <c r="D69" i="2" s="1"/>
  <c r="D99" i="2" s="1"/>
  <c r="D35" i="2"/>
  <c r="D43" i="2" s="1"/>
  <c r="D54" i="2" s="1"/>
  <c r="H70" i="2" s="1"/>
  <c r="D98" i="2" s="1"/>
  <c r="D43" i="1"/>
  <c r="H48" i="1"/>
  <c r="H61" i="1" s="1"/>
  <c r="D78" i="1" s="1"/>
  <c r="H34" i="2"/>
  <c r="H48" i="2" s="1"/>
  <c r="H61" i="2" s="1"/>
  <c r="D77" i="2" s="1"/>
  <c r="D92" i="2" s="1"/>
  <c r="H38" i="2"/>
  <c r="H50" i="2" s="1"/>
  <c r="H62" i="2" s="1"/>
  <c r="H78" i="2" s="1"/>
  <c r="D89" i="2" s="1"/>
  <c r="H50" i="1"/>
  <c r="D65" i="1" s="1"/>
  <c r="D74" i="1" s="1"/>
</calcChain>
</file>

<file path=xl/sharedStrings.xml><?xml version="1.0" encoding="utf-8"?>
<sst xmlns="http://schemas.openxmlformats.org/spreadsheetml/2006/main" count="393" uniqueCount="116">
  <si>
    <t>Pitch</t>
  </si>
  <si>
    <t>Time</t>
  </si>
  <si>
    <t>Team 1</t>
  </si>
  <si>
    <t>Score</t>
  </si>
  <si>
    <t>-</t>
  </si>
  <si>
    <t>Team 2</t>
  </si>
  <si>
    <t>10.00 am</t>
  </si>
  <si>
    <t>11.30 am</t>
  </si>
  <si>
    <t>12.00 am</t>
  </si>
  <si>
    <t>9.30 am</t>
  </si>
  <si>
    <t>2.00 pm</t>
  </si>
  <si>
    <t>2.30 pm</t>
  </si>
  <si>
    <t>3.30 pm</t>
  </si>
  <si>
    <t>3.00 pm</t>
  </si>
  <si>
    <t>4.00 pm</t>
  </si>
  <si>
    <t>Team</t>
  </si>
  <si>
    <t>P</t>
  </si>
  <si>
    <t>W</t>
  </si>
  <si>
    <t>D</t>
  </si>
  <si>
    <t>L</t>
  </si>
  <si>
    <t>F</t>
  </si>
  <si>
    <t>A</t>
  </si>
  <si>
    <t>Pts</t>
  </si>
  <si>
    <t>Group</t>
  </si>
  <si>
    <t>Thursday November 15th 2018 - Group Stage</t>
  </si>
  <si>
    <t>Friday November 16th 2018 - Finals Stage</t>
  </si>
  <si>
    <t>GroupA1</t>
  </si>
  <si>
    <t>GroupA2</t>
  </si>
  <si>
    <t>GroupA3</t>
  </si>
  <si>
    <t>GroupA4</t>
  </si>
  <si>
    <t>GroupB1</t>
  </si>
  <si>
    <t>GroupB2</t>
  </si>
  <si>
    <t>GroupB3</t>
  </si>
  <si>
    <t>GroupB4</t>
  </si>
  <si>
    <t>GroupC1</t>
  </si>
  <si>
    <t>GroupC2</t>
  </si>
  <si>
    <t>GroupC4</t>
  </si>
  <si>
    <t>GroupD1</t>
  </si>
  <si>
    <t>GroupD3</t>
  </si>
  <si>
    <t>GroupD2</t>
  </si>
  <si>
    <t>GroupD4</t>
  </si>
  <si>
    <t>GroupC3</t>
  </si>
  <si>
    <t>B</t>
  </si>
  <si>
    <t>C</t>
  </si>
  <si>
    <t>Match no.</t>
  </si>
  <si>
    <t>team won</t>
  </si>
  <si>
    <t>team loss</t>
  </si>
  <si>
    <t>Team drew</t>
  </si>
  <si>
    <t>Total D</t>
  </si>
  <si>
    <t>Total F</t>
  </si>
  <si>
    <t>Total A</t>
  </si>
  <si>
    <t>Group A</t>
  </si>
  <si>
    <t>Rank</t>
  </si>
  <si>
    <t>GD</t>
  </si>
  <si>
    <t>Pos</t>
  </si>
  <si>
    <t>Group B</t>
  </si>
  <si>
    <t>Group C</t>
  </si>
  <si>
    <t>Group D</t>
  </si>
  <si>
    <t>Bonus if needed</t>
  </si>
  <si>
    <t>Wood Semi-Finals</t>
  </si>
  <si>
    <t>Bowl Semi-Finals</t>
  </si>
  <si>
    <t>Plate Semi-Finals</t>
  </si>
  <si>
    <t>Cup Semi-Finals</t>
  </si>
  <si>
    <t>15/16th place play-off</t>
  </si>
  <si>
    <t>Wood Final</t>
  </si>
  <si>
    <t>11/12th place play-off</t>
  </si>
  <si>
    <t>Bowl Final</t>
  </si>
  <si>
    <t>7/8th place play-off</t>
  </si>
  <si>
    <t>Plate Final</t>
  </si>
  <si>
    <t>3/4th place play-off</t>
  </si>
  <si>
    <t>Cup Final</t>
  </si>
  <si>
    <t>Final positions</t>
  </si>
  <si>
    <t>Add Team name next to GroupXN name before starting for the draw</t>
  </si>
  <si>
    <t>Friday May 4th 2018 - Group Stage</t>
  </si>
  <si>
    <t>Saturday May 5th 2018 - Finals Stage</t>
  </si>
  <si>
    <t>9.00 am</t>
  </si>
  <si>
    <t>10.15 am</t>
  </si>
  <si>
    <t>10.45 am</t>
  </si>
  <si>
    <t>3.15 pm</t>
  </si>
  <si>
    <t>4.30 pm</t>
  </si>
  <si>
    <t>3.45 pm</t>
  </si>
  <si>
    <t>5.00 pm</t>
  </si>
  <si>
    <t>Browns 1</t>
  </si>
  <si>
    <t>Portsmouth Yellows</t>
  </si>
  <si>
    <t>Olhao White</t>
  </si>
  <si>
    <t>AM Soccer Club</t>
  </si>
  <si>
    <t>Clitheroe</t>
  </si>
  <si>
    <t>Tavira White</t>
  </si>
  <si>
    <t>Sao Bras</t>
  </si>
  <si>
    <t>PNE Team One</t>
  </si>
  <si>
    <t>Portsmouth Blues</t>
  </si>
  <si>
    <t>Tavira Blue</t>
  </si>
  <si>
    <t>Browns 2</t>
  </si>
  <si>
    <t>Thanet Barbarians</t>
  </si>
  <si>
    <t>Olhao Yellow</t>
  </si>
  <si>
    <t>Portsmouth Blacks</t>
  </si>
  <si>
    <t>Long Bennington</t>
  </si>
  <si>
    <t>PNE Equipe UMA</t>
  </si>
  <si>
    <t>Quarter finals</t>
  </si>
  <si>
    <t>Cup/Plate Quarter-Finals</t>
  </si>
  <si>
    <t>Wood/Bowl Quarter-Finals</t>
  </si>
  <si>
    <t>11.15 am</t>
  </si>
  <si>
    <t>Wood Finals</t>
  </si>
  <si>
    <t>Bowl Finals</t>
  </si>
  <si>
    <t>Plate Finals</t>
  </si>
  <si>
    <t>Cup Finals</t>
  </si>
  <si>
    <t>15/16th</t>
  </si>
  <si>
    <t>Final</t>
  </si>
  <si>
    <t>11/12th</t>
  </si>
  <si>
    <t>7/8th</t>
  </si>
  <si>
    <t>3/4th</t>
  </si>
  <si>
    <t>5.30 pm</t>
  </si>
  <si>
    <t>Penalties in matches 25, 27, 31, 33, 41, 43, 47, 49, 50, 54, 55,56</t>
  </si>
  <si>
    <t>Pens (2-2 FT)</t>
  </si>
  <si>
    <t>Pens (0-0 FT)</t>
  </si>
  <si>
    <t>Pens (1-1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</si>
</sst>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$-409]h:mm:ss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C917-13A8-4AA6-BA59-231A4AC444CE}">
  <dimension ref="A1:T100"/>
  <sheetViews>
    <sheetView tabSelected="1" topLeftCell="A52" workbookViewId="0">
      <selection activeCell="D64" sqref="D64"/>
    </sheetView>
  </sheetViews>
  <sheetFormatPr defaultColWidth="9.140625" defaultRowHeight="15" x14ac:dyDescent="0.25"/>
  <cols>
    <col min="1" max="1" width="15.140625" style="14" customWidth="1"/>
    <col min="2" max="2" width="11" style="14" customWidth="1"/>
    <col min="3" max="3" width="16.140625" style="14" customWidth="1"/>
    <col min="4" max="4" width="24" style="14" customWidth="1"/>
    <col min="5" max="5" width="9.140625" style="14"/>
    <col min="6" max="6" width="5.42578125" style="14" customWidth="1"/>
    <col min="7" max="7" width="9.140625" style="14"/>
    <col min="8" max="8" width="25.85546875" style="14" customWidth="1"/>
    <col min="9" max="12" width="9.140625" style="14"/>
    <col min="13" max="13" width="27.28515625" style="14" customWidth="1"/>
    <col min="14" max="16384" width="9.140625" style="14"/>
  </cols>
  <sheetData>
    <row r="1" spans="1:20" x14ac:dyDescent="0.25">
      <c r="A1" s="11" t="s">
        <v>44</v>
      </c>
      <c r="B1" s="11" t="s">
        <v>0</v>
      </c>
      <c r="C1" s="12" t="s">
        <v>1</v>
      </c>
      <c r="D1" s="13" t="s">
        <v>2</v>
      </c>
      <c r="E1" s="11" t="s">
        <v>3</v>
      </c>
      <c r="F1" s="11" t="s">
        <v>4</v>
      </c>
      <c r="G1" s="11" t="s">
        <v>3</v>
      </c>
      <c r="H1" s="13" t="s">
        <v>5</v>
      </c>
    </row>
    <row r="2" spans="1:20" x14ac:dyDescent="0.25">
      <c r="A2" s="11"/>
      <c r="B2" s="11"/>
      <c r="C2" s="12"/>
      <c r="D2" s="13"/>
      <c r="E2" s="11"/>
      <c r="F2" s="11"/>
      <c r="G2" s="11"/>
      <c r="H2" s="13"/>
    </row>
    <row r="3" spans="1:20" ht="18.75" x14ac:dyDescent="0.25">
      <c r="A3" s="15" t="s">
        <v>73</v>
      </c>
      <c r="B3" s="11"/>
      <c r="C3" s="12"/>
      <c r="D3" s="13"/>
      <c r="E3" s="11"/>
      <c r="F3" s="11"/>
      <c r="G3" s="11"/>
      <c r="H3" s="13"/>
    </row>
    <row r="4" spans="1:20" x14ac:dyDescent="0.25">
      <c r="A4" s="16">
        <v>1</v>
      </c>
      <c r="B4" s="16"/>
      <c r="C4" s="17" t="s">
        <v>75</v>
      </c>
      <c r="D4" s="18" t="str">
        <f>VLOOKUP(Calculation!D4,Calculation!$H$80:$I$95,2)</f>
        <v>Browns 1</v>
      </c>
      <c r="E4" s="16">
        <v>0</v>
      </c>
      <c r="F4" s="11" t="s">
        <v>4</v>
      </c>
      <c r="G4" s="16">
        <v>0</v>
      </c>
      <c r="H4" s="18" t="str">
        <f>VLOOKUP(Calculation!H4,Calculation!$H$80:$I$95,2)</f>
        <v>Portsmouth Yellows</v>
      </c>
      <c r="L4" s="16" t="s">
        <v>54</v>
      </c>
      <c r="M4" s="18"/>
      <c r="N4" s="16" t="s">
        <v>16</v>
      </c>
      <c r="O4" s="16" t="s">
        <v>17</v>
      </c>
      <c r="P4" s="16" t="s">
        <v>18</v>
      </c>
      <c r="Q4" s="16" t="s">
        <v>19</v>
      </c>
      <c r="R4" s="16" t="s">
        <v>20</v>
      </c>
      <c r="S4" s="16" t="s">
        <v>21</v>
      </c>
      <c r="T4" s="16" t="s">
        <v>22</v>
      </c>
    </row>
    <row r="5" spans="1:20" x14ac:dyDescent="0.25">
      <c r="A5" s="16">
        <v>2</v>
      </c>
      <c r="B5" s="16"/>
      <c r="C5" s="17" t="s">
        <v>75</v>
      </c>
      <c r="D5" s="18" t="str">
        <f>VLOOKUP(Calculation!D5,Calculation!$H$80:$I$95,2)</f>
        <v>Olhao White</v>
      </c>
      <c r="E5" s="16">
        <v>0</v>
      </c>
      <c r="F5" s="11" t="s">
        <v>4</v>
      </c>
      <c r="G5" s="16">
        <v>0</v>
      </c>
      <c r="H5" s="18" t="str">
        <f>VLOOKUP(Calculation!H5,Calculation!$H$80:$I$95,2)</f>
        <v>AM Soccer Club</v>
      </c>
    </row>
    <row r="6" spans="1:20" x14ac:dyDescent="0.25">
      <c r="A6" s="16">
        <v>3</v>
      </c>
      <c r="B6" s="16"/>
      <c r="C6" s="19" t="s">
        <v>76</v>
      </c>
      <c r="D6" s="18" t="str">
        <f>VLOOKUP(Calculation!D6,Calculation!$H$80:$I$95,2)</f>
        <v>Browns 1</v>
      </c>
      <c r="E6" s="16">
        <v>0</v>
      </c>
      <c r="F6" s="11" t="s">
        <v>4</v>
      </c>
      <c r="G6" s="16">
        <v>1</v>
      </c>
      <c r="H6" s="18" t="str">
        <f>VLOOKUP(Calculation!H6,Calculation!$H$80:$I$95,2)</f>
        <v>Olhao White</v>
      </c>
      <c r="K6" s="16" t="s">
        <v>51</v>
      </c>
      <c r="L6" s="16">
        <v>1</v>
      </c>
      <c r="M6" s="14" t="str">
        <f>Calculation!W33</f>
        <v>Olhao White</v>
      </c>
      <c r="N6" s="16">
        <f>Calculation!O33</f>
        <v>3</v>
      </c>
      <c r="O6" s="16">
        <f>Calculation!P33</f>
        <v>1</v>
      </c>
      <c r="P6" s="16">
        <f>Calculation!Q33</f>
        <v>2</v>
      </c>
      <c r="Q6" s="16">
        <f>Calculation!R33</f>
        <v>0</v>
      </c>
      <c r="R6" s="16">
        <f>Calculation!S33</f>
        <v>2</v>
      </c>
      <c r="S6" s="16">
        <f>Calculation!T33</f>
        <v>1</v>
      </c>
      <c r="T6" s="16">
        <f>Calculation!U33</f>
        <v>5</v>
      </c>
    </row>
    <row r="7" spans="1:20" x14ac:dyDescent="0.25">
      <c r="A7" s="16">
        <v>4</v>
      </c>
      <c r="B7" s="16"/>
      <c r="C7" s="19" t="s">
        <v>76</v>
      </c>
      <c r="D7" s="18" t="str">
        <f>VLOOKUP(Calculation!D7,Calculation!$H$80:$I$95,2)</f>
        <v>Portsmouth Yellows</v>
      </c>
      <c r="E7" s="16">
        <v>0</v>
      </c>
      <c r="F7" s="11" t="s">
        <v>4</v>
      </c>
      <c r="G7" s="16">
        <v>0</v>
      </c>
      <c r="H7" s="18" t="str">
        <f>VLOOKUP(Calculation!H7,Calculation!$H$80:$I$95,2)</f>
        <v>AM Soccer Club</v>
      </c>
      <c r="K7" s="16"/>
      <c r="L7" s="16">
        <v>2</v>
      </c>
      <c r="M7" s="14" t="str">
        <f>Calculation!W34</f>
        <v>Browns 1</v>
      </c>
      <c r="N7" s="16">
        <f>Calculation!O34</f>
        <v>3</v>
      </c>
      <c r="O7" s="16">
        <f>Calculation!P34</f>
        <v>1</v>
      </c>
      <c r="P7" s="16">
        <f>Calculation!Q34</f>
        <v>1</v>
      </c>
      <c r="Q7" s="16">
        <f>Calculation!R34</f>
        <v>1</v>
      </c>
      <c r="R7" s="16">
        <f>Calculation!S34</f>
        <v>1</v>
      </c>
      <c r="S7" s="16">
        <f>Calculation!T34</f>
        <v>1</v>
      </c>
      <c r="T7" s="16">
        <f>Calculation!U34</f>
        <v>4</v>
      </c>
    </row>
    <row r="8" spans="1:20" x14ac:dyDescent="0.25">
      <c r="A8" s="16">
        <v>5</v>
      </c>
      <c r="B8" s="16"/>
      <c r="C8" s="17" t="s">
        <v>7</v>
      </c>
      <c r="D8" s="18" t="str">
        <f>VLOOKUP(Calculation!D8,Calculation!$H$80:$I$95,2)</f>
        <v>AM Soccer Club</v>
      </c>
      <c r="E8" s="16">
        <v>0</v>
      </c>
      <c r="F8" s="11" t="s">
        <v>4</v>
      </c>
      <c r="G8" s="16">
        <v>1</v>
      </c>
      <c r="H8" s="18" t="str">
        <f>VLOOKUP(Calculation!H8,Calculation!$H$80:$I$95,2)</f>
        <v>Browns 1</v>
      </c>
      <c r="K8" s="16"/>
      <c r="L8" s="16">
        <v>3</v>
      </c>
      <c r="M8" s="14" t="str">
        <f>Calculation!W35</f>
        <v>Portsmouth Yellows</v>
      </c>
      <c r="N8" s="16">
        <f>Calculation!O35</f>
        <v>3</v>
      </c>
      <c r="O8" s="16">
        <f>Calculation!P35</f>
        <v>0</v>
      </c>
      <c r="P8" s="16">
        <f>Calculation!Q35</f>
        <v>3</v>
      </c>
      <c r="Q8" s="16">
        <f>Calculation!R35</f>
        <v>0</v>
      </c>
      <c r="R8" s="16">
        <f>Calculation!S35</f>
        <v>1</v>
      </c>
      <c r="S8" s="16">
        <f>Calculation!T35</f>
        <v>1</v>
      </c>
      <c r="T8" s="16">
        <f>Calculation!U35</f>
        <v>3</v>
      </c>
    </row>
    <row r="9" spans="1:20" x14ac:dyDescent="0.25">
      <c r="A9" s="16">
        <v>6</v>
      </c>
      <c r="B9" s="16"/>
      <c r="C9" s="17" t="s">
        <v>7</v>
      </c>
      <c r="D9" s="18" t="str">
        <f>VLOOKUP(Calculation!D9,Calculation!$H$80:$I$95,2)</f>
        <v>Portsmouth Yellows</v>
      </c>
      <c r="E9" s="16">
        <v>1</v>
      </c>
      <c r="F9" s="11" t="s">
        <v>4</v>
      </c>
      <c r="G9" s="16">
        <v>1</v>
      </c>
      <c r="H9" s="18" t="str">
        <f>VLOOKUP(Calculation!H9,Calculation!$H$80:$I$95,2)</f>
        <v>Olhao White</v>
      </c>
      <c r="K9" s="16"/>
      <c r="L9" s="16">
        <v>4</v>
      </c>
      <c r="M9" s="14" t="str">
        <f>Calculation!W36</f>
        <v>AM Soccer Club</v>
      </c>
      <c r="N9" s="16">
        <f>Calculation!O36</f>
        <v>3</v>
      </c>
      <c r="O9" s="16">
        <f>Calculation!P36</f>
        <v>0</v>
      </c>
      <c r="P9" s="16">
        <f>Calculation!Q36</f>
        <v>2</v>
      </c>
      <c r="Q9" s="16">
        <f>Calculation!R36</f>
        <v>1</v>
      </c>
      <c r="R9" s="16">
        <f>Calculation!S36</f>
        <v>0</v>
      </c>
      <c r="S9" s="16">
        <f>Calculation!T36</f>
        <v>1</v>
      </c>
      <c r="T9" s="16">
        <f>Calculation!U36</f>
        <v>2</v>
      </c>
    </row>
    <row r="10" spans="1:20" x14ac:dyDescent="0.25">
      <c r="A10" s="16">
        <v>7</v>
      </c>
      <c r="B10" s="16"/>
      <c r="C10" s="19" t="s">
        <v>9</v>
      </c>
      <c r="D10" s="18" t="str">
        <f>VLOOKUP(Calculation!D10,Calculation!$H$80:$I$95,2)</f>
        <v>Clitheroe</v>
      </c>
      <c r="E10" s="16">
        <v>1</v>
      </c>
      <c r="F10" s="11" t="s">
        <v>4</v>
      </c>
      <c r="G10" s="16">
        <v>3</v>
      </c>
      <c r="H10" s="18" t="str">
        <f>VLOOKUP(Calculation!H10,Calculation!$H$80:$I$95,2)</f>
        <v>Tavira White</v>
      </c>
      <c r="K10" s="16"/>
      <c r="L10" s="16"/>
      <c r="N10" s="16"/>
      <c r="O10" s="16"/>
      <c r="P10" s="16"/>
      <c r="Q10" s="16"/>
      <c r="R10" s="16"/>
      <c r="S10" s="16"/>
      <c r="T10" s="16"/>
    </row>
    <row r="11" spans="1:20" x14ac:dyDescent="0.25">
      <c r="A11" s="16">
        <v>8</v>
      </c>
      <c r="B11" s="16"/>
      <c r="C11" s="19" t="s">
        <v>9</v>
      </c>
      <c r="D11" s="18" t="str">
        <f>VLOOKUP(Calculation!D11,Calculation!$H$80:$I$95,2)</f>
        <v>Sao Bras</v>
      </c>
      <c r="E11" s="16">
        <v>0</v>
      </c>
      <c r="F11" s="11" t="s">
        <v>4</v>
      </c>
      <c r="G11" s="16">
        <v>0</v>
      </c>
      <c r="H11" s="18" t="str">
        <f>VLOOKUP(Calculation!H11,Calculation!$H$80:$I$95,2)</f>
        <v>PNE Team One</v>
      </c>
      <c r="K11" s="16" t="s">
        <v>55</v>
      </c>
      <c r="L11" s="16">
        <v>1</v>
      </c>
      <c r="M11" s="14" t="str">
        <f>Calculation!W38</f>
        <v>Tavira White</v>
      </c>
      <c r="N11" s="16">
        <f>Calculation!O38</f>
        <v>3</v>
      </c>
      <c r="O11" s="16">
        <f>Calculation!P38</f>
        <v>3</v>
      </c>
      <c r="P11" s="16">
        <f>Calculation!Q38</f>
        <v>0</v>
      </c>
      <c r="Q11" s="16">
        <f>Calculation!R38</f>
        <v>0</v>
      </c>
      <c r="R11" s="16">
        <f>Calculation!S38</f>
        <v>9</v>
      </c>
      <c r="S11" s="16">
        <f>Calculation!T38</f>
        <v>1</v>
      </c>
      <c r="T11" s="16">
        <f>Calculation!U38</f>
        <v>9</v>
      </c>
    </row>
    <row r="12" spans="1:20" x14ac:dyDescent="0.25">
      <c r="A12" s="16">
        <v>9</v>
      </c>
      <c r="B12" s="16"/>
      <c r="C12" s="17" t="s">
        <v>77</v>
      </c>
      <c r="D12" s="18" t="str">
        <f>VLOOKUP(Calculation!D12,Calculation!$H$80:$I$95,2)</f>
        <v>Clitheroe</v>
      </c>
      <c r="E12" s="16">
        <v>8</v>
      </c>
      <c r="F12" s="11" t="s">
        <v>4</v>
      </c>
      <c r="G12" s="16">
        <v>0</v>
      </c>
      <c r="H12" s="18" t="str">
        <f>VLOOKUP(Calculation!H12,Calculation!$H$80:$I$95,2)</f>
        <v>Sao Bras</v>
      </c>
      <c r="K12" s="16"/>
      <c r="L12" s="16">
        <v>2</v>
      </c>
      <c r="M12" s="14" t="str">
        <f>Calculation!W39</f>
        <v>Clitheroe</v>
      </c>
      <c r="N12" s="16">
        <f>Calculation!O39</f>
        <v>3</v>
      </c>
      <c r="O12" s="16">
        <f>Calculation!P39</f>
        <v>2</v>
      </c>
      <c r="P12" s="16">
        <f>Calculation!Q39</f>
        <v>0</v>
      </c>
      <c r="Q12" s="16">
        <f>Calculation!R39</f>
        <v>1</v>
      </c>
      <c r="R12" s="16">
        <f>Calculation!S39</f>
        <v>12</v>
      </c>
      <c r="S12" s="16">
        <f>Calculation!T39</f>
        <v>3</v>
      </c>
      <c r="T12" s="16">
        <f>Calculation!U39</f>
        <v>6</v>
      </c>
    </row>
    <row r="13" spans="1:20" x14ac:dyDescent="0.25">
      <c r="A13" s="16">
        <v>10</v>
      </c>
      <c r="B13" s="16"/>
      <c r="C13" s="17" t="s">
        <v>77</v>
      </c>
      <c r="D13" s="18" t="str">
        <f>VLOOKUP(Calculation!D13,Calculation!$H$80:$I$95,2)</f>
        <v>Tavira White</v>
      </c>
      <c r="E13" s="16">
        <v>1</v>
      </c>
      <c r="F13" s="11" t="s">
        <v>4</v>
      </c>
      <c r="G13" s="16">
        <v>0</v>
      </c>
      <c r="H13" s="18" t="str">
        <f>VLOOKUP(Calculation!H13,Calculation!$H$80:$I$95,2)</f>
        <v>PNE Team One</v>
      </c>
      <c r="K13" s="16"/>
      <c r="L13" s="16">
        <v>3</v>
      </c>
      <c r="M13" s="14" t="str">
        <f>Calculation!W40</f>
        <v>PNE Team One</v>
      </c>
      <c r="N13" s="16">
        <f>Calculation!O40</f>
        <v>3</v>
      </c>
      <c r="O13" s="16">
        <f>Calculation!P40</f>
        <v>0</v>
      </c>
      <c r="P13" s="16">
        <f>Calculation!Q40</f>
        <v>1</v>
      </c>
      <c r="Q13" s="16">
        <f>Calculation!R40</f>
        <v>2</v>
      </c>
      <c r="R13" s="16">
        <f>Calculation!S40</f>
        <v>0</v>
      </c>
      <c r="S13" s="16">
        <f>Calculation!T40</f>
        <v>4</v>
      </c>
      <c r="T13" s="16">
        <f>Calculation!U40</f>
        <v>1</v>
      </c>
    </row>
    <row r="14" spans="1:20" x14ac:dyDescent="0.25">
      <c r="A14" s="16">
        <v>11</v>
      </c>
      <c r="B14" s="16"/>
      <c r="C14" s="19" t="s">
        <v>8</v>
      </c>
      <c r="D14" s="18" t="str">
        <f>VLOOKUP(Calculation!D14,Calculation!$H$80:$I$95,2)</f>
        <v>PNE Team One</v>
      </c>
      <c r="E14" s="16">
        <v>0</v>
      </c>
      <c r="F14" s="11" t="s">
        <v>4</v>
      </c>
      <c r="G14" s="16">
        <v>3</v>
      </c>
      <c r="H14" s="18" t="str">
        <f>VLOOKUP(Calculation!H14,Calculation!$H$80:$I$95,2)</f>
        <v>Clitheroe</v>
      </c>
      <c r="K14" s="16"/>
      <c r="L14" s="16">
        <v>4</v>
      </c>
      <c r="M14" s="14" t="str">
        <f>Calculation!W41</f>
        <v>Sao Bras</v>
      </c>
      <c r="N14" s="16">
        <f>Calculation!O41</f>
        <v>3</v>
      </c>
      <c r="O14" s="16">
        <f>Calculation!P41</f>
        <v>0</v>
      </c>
      <c r="P14" s="16">
        <f>Calculation!Q41</f>
        <v>1</v>
      </c>
      <c r="Q14" s="16">
        <f>Calculation!R41</f>
        <v>2</v>
      </c>
      <c r="R14" s="16">
        <f>Calculation!S41</f>
        <v>0</v>
      </c>
      <c r="S14" s="16">
        <f>Calculation!T41</f>
        <v>13</v>
      </c>
      <c r="T14" s="16">
        <f>Calculation!U41</f>
        <v>1</v>
      </c>
    </row>
    <row r="15" spans="1:20" x14ac:dyDescent="0.25">
      <c r="A15" s="16">
        <v>12</v>
      </c>
      <c r="B15" s="16"/>
      <c r="C15" s="19" t="s">
        <v>8</v>
      </c>
      <c r="D15" s="18" t="str">
        <f>VLOOKUP(Calculation!D15,Calculation!$H$80:$I$95,2)</f>
        <v>Tavira White</v>
      </c>
      <c r="E15" s="16">
        <v>5</v>
      </c>
      <c r="F15" s="11" t="s">
        <v>4</v>
      </c>
      <c r="G15" s="16">
        <v>0</v>
      </c>
      <c r="H15" s="18" t="str">
        <f>VLOOKUP(Calculation!H15,Calculation!$H$80:$I$95,2)</f>
        <v>Sao Bras</v>
      </c>
      <c r="K15" s="16"/>
      <c r="L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6">
        <v>13</v>
      </c>
      <c r="B16" s="16"/>
      <c r="C16" s="17" t="s">
        <v>10</v>
      </c>
      <c r="D16" s="18" t="str">
        <f>VLOOKUP(Calculation!D16,Calculation!$H$80:$I$95,2)</f>
        <v>Portsmouth Blues</v>
      </c>
      <c r="E16" s="16">
        <v>1</v>
      </c>
      <c r="F16" s="11" t="s">
        <v>4</v>
      </c>
      <c r="G16" s="16">
        <v>1</v>
      </c>
      <c r="H16" s="18" t="str">
        <f>VLOOKUP(Calculation!H16,Calculation!$H$80:$I$95,2)</f>
        <v>Tavira Blue</v>
      </c>
      <c r="K16" s="16" t="s">
        <v>56</v>
      </c>
      <c r="L16" s="16">
        <v>1</v>
      </c>
      <c r="M16" s="14" t="str">
        <f>Calculation!W43</f>
        <v>Portsmouth Blues</v>
      </c>
      <c r="N16" s="16">
        <f>Calculation!O43</f>
        <v>3</v>
      </c>
      <c r="O16" s="16">
        <f>Calculation!P43</f>
        <v>2</v>
      </c>
      <c r="P16" s="16">
        <f>Calculation!Q43</f>
        <v>1</v>
      </c>
      <c r="Q16" s="16">
        <f>Calculation!R43</f>
        <v>0</v>
      </c>
      <c r="R16" s="16">
        <f>Calculation!S43</f>
        <v>5</v>
      </c>
      <c r="S16" s="16">
        <f>Calculation!T43</f>
        <v>1</v>
      </c>
      <c r="T16" s="16">
        <f>Calculation!U43</f>
        <v>7</v>
      </c>
    </row>
    <row r="17" spans="1:20" x14ac:dyDescent="0.25">
      <c r="A17" s="16">
        <v>14</v>
      </c>
      <c r="B17" s="16"/>
      <c r="C17" s="17" t="s">
        <v>10</v>
      </c>
      <c r="D17" s="18" t="str">
        <f>VLOOKUP(Calculation!D17,Calculation!$H$80:$I$95,2)</f>
        <v>Browns 2</v>
      </c>
      <c r="E17" s="16">
        <v>0</v>
      </c>
      <c r="F17" s="11" t="s">
        <v>4</v>
      </c>
      <c r="G17" s="16">
        <v>0</v>
      </c>
      <c r="H17" s="18" t="str">
        <f>VLOOKUP(Calculation!H17,Calculation!$H$80:$I$95,2)</f>
        <v>Thanet Barbarians</v>
      </c>
      <c r="K17" s="16"/>
      <c r="L17" s="16">
        <v>2</v>
      </c>
      <c r="M17" s="14" t="str">
        <f>Calculation!W44</f>
        <v>Thanet Barbarians</v>
      </c>
      <c r="N17" s="16">
        <f>Calculation!O44</f>
        <v>3</v>
      </c>
      <c r="O17" s="16">
        <f>Calculation!P44</f>
        <v>1</v>
      </c>
      <c r="P17" s="16">
        <f>Calculation!Q44</f>
        <v>1</v>
      </c>
      <c r="Q17" s="16">
        <f>Calculation!R44</f>
        <v>1</v>
      </c>
      <c r="R17" s="16">
        <f>Calculation!S44</f>
        <v>1</v>
      </c>
      <c r="S17" s="16">
        <f>Calculation!T44</f>
        <v>1</v>
      </c>
      <c r="T17" s="16">
        <f>Calculation!U44</f>
        <v>4</v>
      </c>
    </row>
    <row r="18" spans="1:20" x14ac:dyDescent="0.25">
      <c r="A18" s="16">
        <v>15</v>
      </c>
      <c r="B18" s="16"/>
      <c r="C18" s="17" t="s">
        <v>78</v>
      </c>
      <c r="D18" s="18" t="str">
        <f>VLOOKUP(Calculation!D18,Calculation!$H$80:$I$95,2)</f>
        <v>Portsmouth Blues</v>
      </c>
      <c r="E18" s="16">
        <v>3</v>
      </c>
      <c r="F18" s="11" t="s">
        <v>4</v>
      </c>
      <c r="G18" s="16">
        <v>0</v>
      </c>
      <c r="H18" s="18" t="str">
        <f>VLOOKUP(Calculation!H18,Calculation!$H$80:$I$95,2)</f>
        <v>Browns 2</v>
      </c>
      <c r="K18" s="16"/>
      <c r="L18" s="16">
        <v>3</v>
      </c>
      <c r="M18" s="14" t="str">
        <f>Calculation!W45</f>
        <v>Tavira Blue</v>
      </c>
      <c r="N18" s="16">
        <f>Calculation!O45</f>
        <v>3</v>
      </c>
      <c r="O18" s="16">
        <f>Calculation!P45</f>
        <v>1</v>
      </c>
      <c r="P18" s="16">
        <f>Calculation!Q45</f>
        <v>1</v>
      </c>
      <c r="Q18" s="16">
        <f>Calculation!R45</f>
        <v>1</v>
      </c>
      <c r="R18" s="16">
        <f>Calculation!S45</f>
        <v>2</v>
      </c>
      <c r="S18" s="16">
        <f>Calculation!T45</f>
        <v>2</v>
      </c>
      <c r="T18" s="16">
        <f>Calculation!U45</f>
        <v>4</v>
      </c>
    </row>
    <row r="19" spans="1:20" x14ac:dyDescent="0.25">
      <c r="A19" s="16">
        <v>16</v>
      </c>
      <c r="B19" s="16"/>
      <c r="C19" s="17" t="s">
        <v>78</v>
      </c>
      <c r="D19" s="18" t="str">
        <f>VLOOKUP(Calculation!D19,Calculation!$H$80:$I$95,2)</f>
        <v>Tavira Blue</v>
      </c>
      <c r="E19" s="16">
        <v>0</v>
      </c>
      <c r="F19" s="11" t="s">
        <v>4</v>
      </c>
      <c r="G19" s="16">
        <v>1</v>
      </c>
      <c r="H19" s="18" t="str">
        <f>VLOOKUP(Calculation!H19,Calculation!$H$80:$I$95,2)</f>
        <v>Thanet Barbarians</v>
      </c>
      <c r="K19" s="16"/>
      <c r="L19" s="16">
        <v>4</v>
      </c>
      <c r="M19" s="14" t="str">
        <f>Calculation!W46</f>
        <v>Browns 2</v>
      </c>
      <c r="N19" s="16">
        <f>Calculation!O46</f>
        <v>3</v>
      </c>
      <c r="O19" s="16">
        <f>Calculation!P46</f>
        <v>0</v>
      </c>
      <c r="P19" s="16">
        <f>Calculation!Q46</f>
        <v>1</v>
      </c>
      <c r="Q19" s="16">
        <f>Calculation!R46</f>
        <v>2</v>
      </c>
      <c r="R19" s="16">
        <f>Calculation!S46</f>
        <v>0</v>
      </c>
      <c r="S19" s="16">
        <f>Calculation!T46</f>
        <v>4</v>
      </c>
      <c r="T19" s="16">
        <f>Calculation!U46</f>
        <v>1</v>
      </c>
    </row>
    <row r="20" spans="1:20" x14ac:dyDescent="0.25">
      <c r="A20" s="16">
        <v>17</v>
      </c>
      <c r="B20" s="16"/>
      <c r="C20" s="17" t="s">
        <v>79</v>
      </c>
      <c r="D20" s="18" t="str">
        <f>VLOOKUP(Calculation!D20,Calculation!$H$80:$I$95,2)</f>
        <v>Thanet Barbarians</v>
      </c>
      <c r="E20" s="16">
        <v>0</v>
      </c>
      <c r="F20" s="11" t="s">
        <v>4</v>
      </c>
      <c r="G20" s="16">
        <v>1</v>
      </c>
      <c r="H20" s="18" t="str">
        <f>VLOOKUP(Calculation!H20,Calculation!$H$80:$I$95,2)</f>
        <v>Portsmouth Blues</v>
      </c>
      <c r="K20" s="16"/>
      <c r="L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6">
        <v>18</v>
      </c>
      <c r="B21" s="16"/>
      <c r="C21" s="17" t="s">
        <v>79</v>
      </c>
      <c r="D21" s="18" t="str">
        <f>VLOOKUP(Calculation!D21,Calculation!$H$80:$I$95,2)</f>
        <v>Tavira Blue</v>
      </c>
      <c r="E21" s="16">
        <v>1</v>
      </c>
      <c r="F21" s="11" t="s">
        <v>4</v>
      </c>
      <c r="G21" s="16">
        <v>0</v>
      </c>
      <c r="H21" s="18" t="str">
        <f>VLOOKUP(Calculation!H21,Calculation!$H$80:$I$95,2)</f>
        <v>Browns 2</v>
      </c>
      <c r="K21" s="16" t="s">
        <v>57</v>
      </c>
      <c r="L21" s="16">
        <v>1</v>
      </c>
      <c r="M21" s="14" t="str">
        <f>Calculation!W48</f>
        <v>Olhao Yellow</v>
      </c>
      <c r="N21" s="16">
        <f>Calculation!O48</f>
        <v>3</v>
      </c>
      <c r="O21" s="16">
        <f>Calculation!P48</f>
        <v>3</v>
      </c>
      <c r="P21" s="16">
        <f>Calculation!Q48</f>
        <v>0</v>
      </c>
      <c r="Q21" s="16">
        <f>Calculation!R48</f>
        <v>0</v>
      </c>
      <c r="R21" s="16">
        <f>Calculation!S48</f>
        <v>6</v>
      </c>
      <c r="S21" s="16">
        <f>Calculation!T48</f>
        <v>0</v>
      </c>
      <c r="T21" s="16">
        <f>Calculation!U48</f>
        <v>9</v>
      </c>
    </row>
    <row r="22" spans="1:20" x14ac:dyDescent="0.25">
      <c r="A22" s="16">
        <v>19</v>
      </c>
      <c r="B22" s="16"/>
      <c r="C22" s="17" t="s">
        <v>11</v>
      </c>
      <c r="D22" s="18" t="str">
        <f>VLOOKUP(Calculation!D22,Calculation!$H$80:$I$95,2)</f>
        <v>Olhao Yellow</v>
      </c>
      <c r="E22" s="16">
        <v>2</v>
      </c>
      <c r="F22" s="11" t="s">
        <v>4</v>
      </c>
      <c r="G22" s="16">
        <v>0</v>
      </c>
      <c r="H22" s="18" t="str">
        <f>VLOOKUP(Calculation!H22,Calculation!$H$80:$I$95,2)</f>
        <v>Portsmouth Blacks</v>
      </c>
      <c r="L22" s="16">
        <v>2</v>
      </c>
      <c r="M22" s="14" t="str">
        <f>Calculation!W49</f>
        <v>PNE Equipe UMA</v>
      </c>
      <c r="N22" s="16">
        <f>Calculation!O49</f>
        <v>3</v>
      </c>
      <c r="O22" s="16">
        <f>Calculation!P49</f>
        <v>2</v>
      </c>
      <c r="P22" s="16">
        <f>Calculation!Q49</f>
        <v>0</v>
      </c>
      <c r="Q22" s="16">
        <f>Calculation!R49</f>
        <v>1</v>
      </c>
      <c r="R22" s="16">
        <f>Calculation!S49</f>
        <v>2</v>
      </c>
      <c r="S22" s="16">
        <f>Calculation!T49</f>
        <v>2</v>
      </c>
      <c r="T22" s="16">
        <f>Calculation!U49</f>
        <v>6</v>
      </c>
    </row>
    <row r="23" spans="1:20" x14ac:dyDescent="0.25">
      <c r="A23" s="16">
        <v>20</v>
      </c>
      <c r="B23" s="16"/>
      <c r="C23" s="17" t="s">
        <v>11</v>
      </c>
      <c r="D23" s="18" t="str">
        <f>VLOOKUP(Calculation!D23,Calculation!$H$80:$I$95,2)</f>
        <v>Long Bennington</v>
      </c>
      <c r="E23" s="16">
        <v>0</v>
      </c>
      <c r="F23" s="11" t="s">
        <v>4</v>
      </c>
      <c r="G23" s="16">
        <v>1</v>
      </c>
      <c r="H23" s="18" t="str">
        <f>VLOOKUP(Calculation!H23,Calculation!$H$80:$I$95,2)</f>
        <v>PNE Equipe UMA</v>
      </c>
      <c r="L23" s="16">
        <v>3</v>
      </c>
      <c r="M23" s="14" t="str">
        <f>Calculation!W50</f>
        <v>Long Bennington</v>
      </c>
      <c r="N23" s="16">
        <f>Calculation!O50</f>
        <v>3</v>
      </c>
      <c r="O23" s="16">
        <f>Calculation!P50</f>
        <v>1</v>
      </c>
      <c r="P23" s="16">
        <f>Calculation!Q50</f>
        <v>0</v>
      </c>
      <c r="Q23" s="16">
        <f>Calculation!R50</f>
        <v>2</v>
      </c>
      <c r="R23" s="16">
        <f>Calculation!S50</f>
        <v>1</v>
      </c>
      <c r="S23" s="16">
        <f>Calculation!T50</f>
        <v>3</v>
      </c>
      <c r="T23" s="16">
        <f>Calculation!U50</f>
        <v>3</v>
      </c>
    </row>
    <row r="24" spans="1:20" x14ac:dyDescent="0.25">
      <c r="A24" s="16">
        <v>21</v>
      </c>
      <c r="B24" s="16"/>
      <c r="C24" s="17" t="s">
        <v>80</v>
      </c>
      <c r="D24" s="18" t="str">
        <f>VLOOKUP(Calculation!D24,Calculation!$H$80:$I$95,2)</f>
        <v>Olhao Yellow</v>
      </c>
      <c r="E24" s="16">
        <v>2</v>
      </c>
      <c r="F24" s="11" t="s">
        <v>4</v>
      </c>
      <c r="G24" s="16">
        <v>0</v>
      </c>
      <c r="H24" s="18" t="str">
        <f>VLOOKUP(Calculation!H24,Calculation!$H$80:$I$95,2)</f>
        <v>Long Bennington</v>
      </c>
      <c r="L24" s="16">
        <v>4</v>
      </c>
      <c r="M24" s="14" t="str">
        <f>Calculation!W51</f>
        <v>Portsmouth Blacks</v>
      </c>
      <c r="N24" s="16">
        <f>Calculation!O51</f>
        <v>3</v>
      </c>
      <c r="O24" s="16">
        <f>Calculation!P51</f>
        <v>0</v>
      </c>
      <c r="P24" s="16">
        <f>Calculation!Q51</f>
        <v>0</v>
      </c>
      <c r="Q24" s="16">
        <f>Calculation!R51</f>
        <v>3</v>
      </c>
      <c r="R24" s="16">
        <f>Calculation!S51</f>
        <v>0</v>
      </c>
      <c r="S24" s="16">
        <f>Calculation!T51</f>
        <v>4</v>
      </c>
      <c r="T24" s="16">
        <f>Calculation!U51</f>
        <v>0</v>
      </c>
    </row>
    <row r="25" spans="1:20" x14ac:dyDescent="0.25">
      <c r="A25" s="16">
        <v>22</v>
      </c>
      <c r="B25" s="16"/>
      <c r="C25" s="17" t="s">
        <v>80</v>
      </c>
      <c r="D25" s="18" t="str">
        <f>VLOOKUP(Calculation!D25,Calculation!$H$80:$I$95,2)</f>
        <v>Portsmouth Blacks</v>
      </c>
      <c r="E25" s="16">
        <v>0</v>
      </c>
      <c r="F25" s="11" t="s">
        <v>4</v>
      </c>
      <c r="G25" s="16">
        <v>1</v>
      </c>
      <c r="H25" s="18" t="str">
        <f>VLOOKUP(Calculation!H25,Calculation!$H$80:$I$95,2)</f>
        <v>PNE Equipe UMA</v>
      </c>
    </row>
    <row r="26" spans="1:20" x14ac:dyDescent="0.25">
      <c r="A26" s="16">
        <v>23</v>
      </c>
      <c r="B26" s="16"/>
      <c r="C26" s="17" t="s">
        <v>81</v>
      </c>
      <c r="D26" s="18" t="str">
        <f>VLOOKUP(Calculation!D26,Calculation!$H$80:$I$95,2)</f>
        <v>PNE Equipe UMA</v>
      </c>
      <c r="E26" s="16">
        <v>0</v>
      </c>
      <c r="F26" s="11" t="s">
        <v>4</v>
      </c>
      <c r="G26" s="16">
        <v>2</v>
      </c>
      <c r="H26" s="18" t="str">
        <f>VLOOKUP(Calculation!H26,Calculation!$H$80:$I$95,2)</f>
        <v>Olhao Yellow</v>
      </c>
    </row>
    <row r="27" spans="1:20" x14ac:dyDescent="0.25">
      <c r="A27" s="16">
        <v>24</v>
      </c>
      <c r="B27" s="16"/>
      <c r="C27" s="17" t="s">
        <v>81</v>
      </c>
      <c r="D27" s="18" t="str">
        <f>VLOOKUP(Calculation!D27,Calculation!$H$80:$I$95,2)</f>
        <v>Portsmouth Blacks</v>
      </c>
      <c r="E27" s="16">
        <v>0</v>
      </c>
      <c r="F27" s="11" t="s">
        <v>4</v>
      </c>
      <c r="G27" s="16">
        <v>1</v>
      </c>
      <c r="H27" s="18" t="str">
        <f>VLOOKUP(Calculation!H27,Calculation!$H$80:$I$95,2)</f>
        <v>Long Bennington</v>
      </c>
    </row>
    <row r="28" spans="1:20" x14ac:dyDescent="0.25">
      <c r="A28" s="16"/>
      <c r="B28" s="16"/>
      <c r="C28" s="17"/>
      <c r="D28" s="18"/>
      <c r="E28" s="16"/>
      <c r="F28" s="11"/>
      <c r="G28" s="16"/>
      <c r="H28" s="18"/>
    </row>
    <row r="29" spans="1:20" ht="18.75" x14ac:dyDescent="0.25">
      <c r="A29" s="15" t="s">
        <v>74</v>
      </c>
      <c r="B29" s="16"/>
      <c r="C29" s="17"/>
      <c r="D29" s="18"/>
      <c r="E29" s="16"/>
      <c r="F29" s="11"/>
      <c r="G29" s="16"/>
      <c r="H29" s="18"/>
    </row>
    <row r="30" spans="1:20" x14ac:dyDescent="0.25">
      <c r="A30" s="13" t="s">
        <v>98</v>
      </c>
      <c r="B30" s="16"/>
      <c r="C30" s="19"/>
      <c r="D30" s="18"/>
      <c r="E30" s="16"/>
      <c r="F30" s="11"/>
      <c r="G30" s="16"/>
      <c r="H30" s="18"/>
    </row>
    <row r="31" spans="1:20" x14ac:dyDescent="0.25">
      <c r="A31" s="16">
        <v>25</v>
      </c>
      <c r="B31" s="16"/>
      <c r="C31" s="17" t="s">
        <v>75</v>
      </c>
      <c r="D31" s="18" t="str">
        <f>Calculation!D31</f>
        <v>AM Soccer Club</v>
      </c>
      <c r="E31" s="16">
        <v>1</v>
      </c>
      <c r="F31" s="11" t="s">
        <v>4</v>
      </c>
      <c r="G31" s="16">
        <v>3</v>
      </c>
      <c r="H31" s="18" t="str">
        <f>Calculation!H31</f>
        <v>Tavira White</v>
      </c>
      <c r="I31" s="14" t="s">
        <v>114</v>
      </c>
    </row>
    <row r="32" spans="1:20" x14ac:dyDescent="0.25">
      <c r="A32" s="16">
        <v>26</v>
      </c>
      <c r="B32" s="16"/>
      <c r="C32" s="17" t="s">
        <v>75</v>
      </c>
      <c r="D32" s="18" t="str">
        <f>Calculation!D32</f>
        <v>Sao Bras</v>
      </c>
      <c r="E32" s="16">
        <v>1</v>
      </c>
      <c r="F32" s="11" t="s">
        <v>4</v>
      </c>
      <c r="G32" s="16">
        <v>3</v>
      </c>
      <c r="H32" s="18" t="str">
        <f>Calculation!H32</f>
        <v>Olhao White</v>
      </c>
    </row>
    <row r="33" spans="1:9" x14ac:dyDescent="0.25">
      <c r="A33" s="16">
        <v>27</v>
      </c>
      <c r="B33" s="16"/>
      <c r="C33" s="19" t="s">
        <v>9</v>
      </c>
      <c r="D33" s="18" t="str">
        <f>Calculation!D33</f>
        <v>Tavira Blue</v>
      </c>
      <c r="E33" s="16">
        <v>0</v>
      </c>
      <c r="F33" s="11" t="s">
        <v>4</v>
      </c>
      <c r="G33" s="16">
        <v>2</v>
      </c>
      <c r="H33" s="18" t="str">
        <f>Calculation!H33</f>
        <v>PNE Equipe UMA</v>
      </c>
      <c r="I33" s="14" t="s">
        <v>114</v>
      </c>
    </row>
    <row r="34" spans="1:9" x14ac:dyDescent="0.25">
      <c r="A34" s="16">
        <v>28</v>
      </c>
      <c r="B34" s="16"/>
      <c r="C34" s="19" t="s">
        <v>9</v>
      </c>
      <c r="D34" s="18" t="str">
        <f>Calculation!D34</f>
        <v>Long Bennington</v>
      </c>
      <c r="E34" s="16">
        <v>0</v>
      </c>
      <c r="F34" s="11" t="s">
        <v>4</v>
      </c>
      <c r="G34" s="16">
        <v>1</v>
      </c>
      <c r="H34" s="18" t="str">
        <f>Calculation!H34</f>
        <v>Thanet Barbarians</v>
      </c>
    </row>
    <row r="35" spans="1:9" x14ac:dyDescent="0.25">
      <c r="A35" s="16">
        <v>29</v>
      </c>
      <c r="B35" s="16"/>
      <c r="C35" s="19" t="s">
        <v>9</v>
      </c>
      <c r="D35" s="18" t="str">
        <f>Calculation!D35</f>
        <v>Browns 2</v>
      </c>
      <c r="E35" s="16">
        <v>0</v>
      </c>
      <c r="F35" s="11" t="s">
        <v>4</v>
      </c>
      <c r="G35" s="16">
        <v>2</v>
      </c>
      <c r="H35" s="18" t="str">
        <f>Calculation!H35</f>
        <v>Olhao Yellow</v>
      </c>
    </row>
    <row r="36" spans="1:9" x14ac:dyDescent="0.25">
      <c r="A36" s="16">
        <v>30</v>
      </c>
      <c r="B36" s="16"/>
      <c r="C36" s="17" t="s">
        <v>6</v>
      </c>
      <c r="D36" s="18" t="str">
        <f>Calculation!D36</f>
        <v>Portsmouth Blacks</v>
      </c>
      <c r="E36" s="16">
        <v>0</v>
      </c>
      <c r="F36" s="11" t="s">
        <v>4</v>
      </c>
      <c r="G36" s="16">
        <v>3</v>
      </c>
      <c r="H36" s="18" t="str">
        <f>Calculation!H36</f>
        <v>Portsmouth Blues</v>
      </c>
    </row>
    <row r="37" spans="1:9" x14ac:dyDescent="0.25">
      <c r="A37" s="16">
        <v>31</v>
      </c>
      <c r="B37" s="16"/>
      <c r="C37" s="17" t="s">
        <v>6</v>
      </c>
      <c r="D37" s="18" t="str">
        <f>Calculation!D37</f>
        <v>Portsmouth Yellows</v>
      </c>
      <c r="E37" s="16">
        <v>0</v>
      </c>
      <c r="F37" s="11" t="s">
        <v>4</v>
      </c>
      <c r="G37" s="16">
        <v>2</v>
      </c>
      <c r="H37" s="18" t="str">
        <f>Calculation!H37</f>
        <v>Clitheroe</v>
      </c>
      <c r="I37" s="14" t="s">
        <v>114</v>
      </c>
    </row>
    <row r="38" spans="1:9" x14ac:dyDescent="0.25">
      <c r="A38" s="16">
        <v>32</v>
      </c>
      <c r="B38" s="16"/>
      <c r="C38" s="17" t="s">
        <v>6</v>
      </c>
      <c r="D38" s="18" t="str">
        <f>Calculation!D38</f>
        <v>PNE Team One</v>
      </c>
      <c r="E38" s="16">
        <v>0</v>
      </c>
      <c r="F38" s="11" t="s">
        <v>4</v>
      </c>
      <c r="G38" s="16">
        <v>2</v>
      </c>
      <c r="H38" s="18" t="str">
        <f>Calculation!H38</f>
        <v>Browns 1</v>
      </c>
    </row>
    <row r="39" spans="1:9" x14ac:dyDescent="0.25">
      <c r="A39" s="16"/>
      <c r="B39" s="16"/>
      <c r="C39" s="19"/>
      <c r="D39" s="18"/>
      <c r="E39" s="16"/>
      <c r="F39" s="11"/>
      <c r="G39" s="16"/>
      <c r="H39" s="18"/>
    </row>
    <row r="40" spans="1:9" x14ac:dyDescent="0.25">
      <c r="A40" s="13" t="s">
        <v>100</v>
      </c>
      <c r="B40" s="16"/>
      <c r="C40" s="17"/>
      <c r="D40" s="18"/>
      <c r="E40" s="16"/>
      <c r="F40" s="11"/>
      <c r="G40" s="16"/>
      <c r="H40" s="18"/>
    </row>
    <row r="41" spans="1:9" x14ac:dyDescent="0.25">
      <c r="A41" s="16">
        <v>33</v>
      </c>
      <c r="B41" s="16"/>
      <c r="C41" s="19" t="s">
        <v>77</v>
      </c>
      <c r="D41" s="18" t="str">
        <f>_xlfn.IFS(ISBLANK($E$31),"",$E$31&gt;$G$31,$H$31,$G$31&gt;$E$31,$D$31)</f>
        <v>AM Soccer Club</v>
      </c>
      <c r="E41" s="16">
        <v>1</v>
      </c>
      <c r="F41" s="11" t="s">
        <v>4</v>
      </c>
      <c r="G41" s="16">
        <v>2</v>
      </c>
      <c r="H41" s="18" t="str">
        <f>_xlfn.IFS(ISBLANK($E$33),"",$E$33&gt;$G$33,$H$33,$G$33&gt;$E$33,$D$33)</f>
        <v>Tavira Blue</v>
      </c>
      <c r="I41" s="14" t="s">
        <v>114</v>
      </c>
    </row>
    <row r="42" spans="1:9" x14ac:dyDescent="0.25">
      <c r="A42" s="16">
        <v>34</v>
      </c>
      <c r="B42" s="16"/>
      <c r="C42" s="19" t="s">
        <v>77</v>
      </c>
      <c r="D42" s="18" t="str">
        <f>_xlfn.IFS(ISBLANK($E$32),"",$E$32&gt;$G$32,$H$32,$G$32&gt;$E$32,$D$32)</f>
        <v>Sao Bras</v>
      </c>
      <c r="E42" s="16">
        <v>0</v>
      </c>
      <c r="F42" s="11" t="s">
        <v>4</v>
      </c>
      <c r="G42" s="16">
        <v>1</v>
      </c>
      <c r="H42" s="18" t="str">
        <f>_xlfn.IFS(ISBLANK($E$34),"",$E$34&gt;$G$34,$H$34,$G$34&gt;$E$34,$D$34)</f>
        <v>Long Bennington</v>
      </c>
    </row>
    <row r="43" spans="1:9" x14ac:dyDescent="0.25">
      <c r="A43" s="16">
        <v>35</v>
      </c>
      <c r="B43" s="16"/>
      <c r="C43" s="17" t="s">
        <v>101</v>
      </c>
      <c r="D43" s="18" t="str">
        <f>_xlfn.IFS(ISBLANK($E$35),"",$E$35&gt;$G$35,$H$35,$G$35&gt;$E$35,$D$35)</f>
        <v>Browns 2</v>
      </c>
      <c r="E43" s="16">
        <v>0</v>
      </c>
      <c r="F43" s="11" t="s">
        <v>4</v>
      </c>
      <c r="G43" s="16">
        <v>1</v>
      </c>
      <c r="H43" s="18" t="str">
        <f>_xlfn.IFS(ISBLANK($E$37),"",$E$37&gt;$G$37,$H$37,$G$37&gt;$E$37,$D$37)</f>
        <v>Portsmouth Yellows</v>
      </c>
    </row>
    <row r="44" spans="1:9" x14ac:dyDescent="0.25">
      <c r="A44" s="16">
        <v>36</v>
      </c>
      <c r="B44" s="16"/>
      <c r="C44" s="17" t="s">
        <v>101</v>
      </c>
      <c r="D44" s="18" t="str">
        <f>_xlfn.IFS(ISBLANK($E$36),"",$E$36&gt;$G$36,$H$36,$G$36&gt;$E$36,$D$36)</f>
        <v>Portsmouth Blacks</v>
      </c>
      <c r="E44" s="16">
        <v>2</v>
      </c>
      <c r="F44" s="11" t="s">
        <v>4</v>
      </c>
      <c r="G44" s="16">
        <v>0</v>
      </c>
      <c r="H44" s="18" t="str">
        <f>_xlfn.IFS(ISBLANK($E$38),"",$E$38&gt;$G$38,$H$38,$G$38&gt;$E$38,$D$38)</f>
        <v>PNE Team One</v>
      </c>
    </row>
    <row r="45" spans="1:9" x14ac:dyDescent="0.25">
      <c r="A45" s="16"/>
      <c r="B45" s="16"/>
      <c r="C45" s="17"/>
      <c r="D45" s="18"/>
      <c r="E45" s="16"/>
      <c r="F45" s="11"/>
      <c r="G45" s="16"/>
      <c r="H45" s="18"/>
    </row>
    <row r="46" spans="1:9" x14ac:dyDescent="0.25">
      <c r="A46" s="13" t="s">
        <v>99</v>
      </c>
      <c r="B46" s="16"/>
      <c r="C46" s="17"/>
      <c r="D46" s="18"/>
      <c r="E46" s="16"/>
      <c r="F46" s="11"/>
      <c r="G46" s="16"/>
      <c r="H46" s="18"/>
    </row>
    <row r="47" spans="1:9" x14ac:dyDescent="0.25">
      <c r="A47" s="16">
        <v>37</v>
      </c>
      <c r="B47" s="16"/>
      <c r="C47" s="17" t="s">
        <v>77</v>
      </c>
      <c r="D47" s="18" t="str">
        <f>_xlfn.IFS(ISBLANK($E$31),"",$E$31&gt;$G$31,$D$31,$G$31&gt;$E$31,$H$31)</f>
        <v>Tavira White</v>
      </c>
      <c r="E47" s="16">
        <v>4</v>
      </c>
      <c r="F47" s="11" t="s">
        <v>4</v>
      </c>
      <c r="G47" s="16">
        <v>0</v>
      </c>
      <c r="H47" s="18" t="str">
        <f>_xlfn.IFS(ISBLANK($E$33),"",$E$33&gt;$G$33,$D$33,$G$33&gt;$E$33,$H$33)</f>
        <v>PNE Equipe UMA</v>
      </c>
    </row>
    <row r="48" spans="1:9" x14ac:dyDescent="0.25">
      <c r="A48" s="16">
        <v>38</v>
      </c>
      <c r="B48" s="16"/>
      <c r="C48" s="17" t="s">
        <v>101</v>
      </c>
      <c r="D48" s="18" t="str">
        <f>_xlfn.IFS(ISBLANK($E$32),"",$E$32&gt;$G$32,$D$32,$G$32&gt;$E$32,$H$32)</f>
        <v>Olhao White</v>
      </c>
      <c r="E48" s="16">
        <v>2</v>
      </c>
      <c r="F48" s="11" t="s">
        <v>4</v>
      </c>
      <c r="G48" s="16">
        <v>0</v>
      </c>
      <c r="H48" s="18" t="str">
        <f>_xlfn.IFS(ISBLANK($E$34),"",$E$34&gt;$G$34,$D$34,$G$34&gt;$E$34,$H$34)</f>
        <v>Thanet Barbarians</v>
      </c>
    </row>
    <row r="49" spans="1:9" x14ac:dyDescent="0.25">
      <c r="A49" s="16">
        <v>39</v>
      </c>
      <c r="B49" s="16"/>
      <c r="C49" s="17" t="s">
        <v>8</v>
      </c>
      <c r="D49" s="18" t="str">
        <f>_xlfn.IFS(ISBLANK($E$35),"",$E$35&gt;$G$35,$D$35,$G$35&gt;$E$35,$H$35)</f>
        <v>Olhao Yellow</v>
      </c>
      <c r="E49" s="16">
        <v>1</v>
      </c>
      <c r="F49" s="11" t="s">
        <v>4</v>
      </c>
      <c r="G49" s="16">
        <v>0</v>
      </c>
      <c r="H49" s="18" t="str">
        <f>_xlfn.IFS(ISBLANK($E$37),"",$E$37&gt;$G$37,$D$37,$G$37&gt;$E$37,$H$37)</f>
        <v>Clitheroe</v>
      </c>
    </row>
    <row r="50" spans="1:9" x14ac:dyDescent="0.25">
      <c r="A50" s="16">
        <v>40</v>
      </c>
      <c r="B50" s="16"/>
      <c r="C50" s="17" t="s">
        <v>8</v>
      </c>
      <c r="D50" s="18" t="str">
        <f>_xlfn.IFS(ISBLANK($E$36),"",$E$36&gt;$G$36,$D$36,$G$36&gt;$E$36,$H$36)</f>
        <v>Portsmouth Blues</v>
      </c>
      <c r="E50" s="16">
        <v>2</v>
      </c>
      <c r="F50" s="11" t="s">
        <v>4</v>
      </c>
      <c r="G50" s="16">
        <v>0</v>
      </c>
      <c r="H50" s="18" t="str">
        <f>_xlfn.IFS(ISBLANK($E$38),"",$E$38&gt;$G$38,$D$38,$G$38&gt;$E$38,$H$38)</f>
        <v>Browns 1</v>
      </c>
    </row>
    <row r="51" spans="1:9" x14ac:dyDescent="0.25">
      <c r="A51" s="16"/>
      <c r="B51" s="16"/>
      <c r="C51" s="17"/>
      <c r="D51" s="18"/>
      <c r="E51" s="16"/>
      <c r="F51" s="11"/>
      <c r="G51" s="16"/>
      <c r="H51" s="18"/>
    </row>
    <row r="52" spans="1:9" x14ac:dyDescent="0.25">
      <c r="A52" s="13" t="s">
        <v>59</v>
      </c>
      <c r="B52" s="16"/>
      <c r="C52" s="17"/>
      <c r="D52" s="18"/>
      <c r="E52" s="16"/>
      <c r="F52" s="11"/>
      <c r="G52" s="16"/>
      <c r="H52" s="18"/>
    </row>
    <row r="53" spans="1:9" x14ac:dyDescent="0.25">
      <c r="A53" s="16">
        <v>41</v>
      </c>
      <c r="B53" s="16"/>
      <c r="C53" s="17" t="s">
        <v>10</v>
      </c>
      <c r="D53" s="18" t="str">
        <f>_xlfn.IFS(ISBLANK($G$41),"",$E$41&gt;$G$41,$H$41,$G$41&gt;$E$41,$D$41)</f>
        <v>AM Soccer Club</v>
      </c>
      <c r="E53" s="16">
        <v>2</v>
      </c>
      <c r="F53" s="11" t="s">
        <v>4</v>
      </c>
      <c r="G53" s="16">
        <v>0</v>
      </c>
      <c r="H53" s="18" t="str">
        <f>_xlfn.IFS(ISBLANK($G$42),"",$E$42&gt;$G$42,$H$42,$G$42&gt;$E$42,$D$42)</f>
        <v>Sao Bras</v>
      </c>
      <c r="I53" s="14" t="s">
        <v>114</v>
      </c>
    </row>
    <row r="54" spans="1:9" x14ac:dyDescent="0.25">
      <c r="A54" s="16">
        <v>42</v>
      </c>
      <c r="B54" s="16"/>
      <c r="C54" s="17" t="s">
        <v>10</v>
      </c>
      <c r="D54" s="18" t="str">
        <f>_xlfn.IFS(ISBLANK($G$43),"",$E$43&gt;$G$43,$H$43,$G$43&gt;$E$43,$D$43)</f>
        <v>Browns 2</v>
      </c>
      <c r="E54" s="16">
        <v>2</v>
      </c>
      <c r="F54" s="11" t="s">
        <v>4</v>
      </c>
      <c r="G54" s="16">
        <v>0</v>
      </c>
      <c r="H54" s="18" t="str">
        <f>_xlfn.IFS(ISBLANK($G$44),"",$E$44&gt;$G$44,$H$44,$G$44&gt;$E$44,$D$44)</f>
        <v>PNE Team One</v>
      </c>
    </row>
    <row r="55" spans="1:9" x14ac:dyDescent="0.25">
      <c r="A55" s="16"/>
      <c r="B55" s="16"/>
      <c r="C55" s="17"/>
      <c r="D55" s="18"/>
      <c r="E55" s="16"/>
      <c r="F55" s="11"/>
      <c r="G55" s="16"/>
      <c r="H55" s="18"/>
    </row>
    <row r="56" spans="1:9" x14ac:dyDescent="0.25">
      <c r="A56" s="13" t="s">
        <v>60</v>
      </c>
      <c r="B56" s="16"/>
      <c r="C56" s="19"/>
      <c r="D56" s="18"/>
      <c r="E56" s="16"/>
      <c r="F56" s="11"/>
      <c r="G56" s="16"/>
      <c r="H56" s="18"/>
    </row>
    <row r="57" spans="1:9" x14ac:dyDescent="0.25">
      <c r="A57" s="16">
        <v>43</v>
      </c>
      <c r="B57" s="16"/>
      <c r="C57" s="17" t="s">
        <v>11</v>
      </c>
      <c r="D57" s="18" t="str">
        <f>_xlfn.IFS(ISBLANK($G$41),"",$E$41&gt;$G$41,$D$41,$G$41&gt;$E$41,$H$41)</f>
        <v>Tavira Blue</v>
      </c>
      <c r="E57" s="16">
        <v>2</v>
      </c>
      <c r="F57" s="11" t="s">
        <v>4</v>
      </c>
      <c r="G57" s="16">
        <v>3</v>
      </c>
      <c r="H57" s="18" t="str">
        <f>_xlfn.IFS(ISBLANK($G$42),"",$E$42&gt;$G$42,$D$42,$G$42&gt;$E$42,$H$42)</f>
        <v>Long Bennington</v>
      </c>
      <c r="I57" s="14" t="s">
        <v>114</v>
      </c>
    </row>
    <row r="58" spans="1:9" x14ac:dyDescent="0.25">
      <c r="A58" s="16">
        <v>44</v>
      </c>
      <c r="B58" s="16"/>
      <c r="C58" s="17" t="s">
        <v>11</v>
      </c>
      <c r="D58" s="18" t="str">
        <f>_xlfn.IFS(ISBLANK($G$43),"",$E$43&gt;$G$43,$D$43,$G$43&gt;$E$43,$H$43)</f>
        <v>Portsmouth Yellows</v>
      </c>
      <c r="E58" s="16">
        <v>1</v>
      </c>
      <c r="F58" s="11" t="s">
        <v>4</v>
      </c>
      <c r="G58" s="16">
        <v>0</v>
      </c>
      <c r="H58" s="18" t="str">
        <f>_xlfn.IFS(ISBLANK($G$44),"",$E$44&gt;$G$44,$D$44,$G$44&gt;$E$44,$H$44)</f>
        <v>Portsmouth Blacks</v>
      </c>
    </row>
    <row r="59" spans="1:9" x14ac:dyDescent="0.25">
      <c r="A59" s="16"/>
      <c r="B59" s="16"/>
      <c r="C59" s="17"/>
      <c r="D59" s="18"/>
      <c r="E59" s="16"/>
      <c r="F59" s="11"/>
      <c r="G59" s="16"/>
      <c r="H59" s="18"/>
    </row>
    <row r="60" spans="1:9" x14ac:dyDescent="0.25">
      <c r="A60" s="13" t="s">
        <v>61</v>
      </c>
      <c r="B60" s="16"/>
      <c r="C60" s="19"/>
      <c r="D60" s="18"/>
      <c r="E60" s="16"/>
      <c r="F60" s="11"/>
      <c r="G60" s="16"/>
      <c r="H60" s="18"/>
    </row>
    <row r="61" spans="1:9" x14ac:dyDescent="0.25">
      <c r="A61" s="16">
        <v>45</v>
      </c>
      <c r="B61" s="16"/>
      <c r="C61" s="17" t="s">
        <v>13</v>
      </c>
      <c r="D61" s="18" t="str">
        <f>_xlfn.IFS(ISBLANK($G$47),"",$E$47&gt;$G$47,$H$47,$G$47&gt;$E$47,$D$47)</f>
        <v>PNE Equipe UMA</v>
      </c>
      <c r="E61" s="16">
        <v>2</v>
      </c>
      <c r="F61" s="11" t="s">
        <v>4</v>
      </c>
      <c r="G61" s="16">
        <v>1</v>
      </c>
      <c r="H61" s="18" t="str">
        <f>_xlfn.IFS(ISBLANK($G$48),"",$E$48&gt;$G$48,$H$48,$G$48&gt;$E$48,$D$48)</f>
        <v>Thanet Barbarians</v>
      </c>
    </row>
    <row r="62" spans="1:9" x14ac:dyDescent="0.25">
      <c r="A62" s="16">
        <v>46</v>
      </c>
      <c r="B62" s="16"/>
      <c r="C62" s="17" t="s">
        <v>13</v>
      </c>
      <c r="D62" s="18" t="str">
        <f>_xlfn.IFS(ISBLANK($G$49),"",$E$49&gt;$G$49,$H$49,$G$49&gt;$E$49,$D$49)</f>
        <v>Clitheroe</v>
      </c>
      <c r="E62" s="16">
        <v>0</v>
      </c>
      <c r="F62" s="11" t="s">
        <v>4</v>
      </c>
      <c r="G62" s="16">
        <v>1</v>
      </c>
      <c r="H62" s="18" t="str">
        <f>_xlfn.IFS(ISBLANK($G$50),"",$E$50&gt;$G$50,$H$50,$G$50&gt;$E$50,$D$50)</f>
        <v>Browns 1</v>
      </c>
    </row>
    <row r="63" spans="1:9" x14ac:dyDescent="0.25">
      <c r="A63" s="16"/>
      <c r="B63" s="16"/>
      <c r="C63" s="17"/>
      <c r="D63" s="18"/>
      <c r="E63" s="16"/>
      <c r="F63" s="11"/>
      <c r="G63" s="16"/>
      <c r="H63" s="18"/>
    </row>
    <row r="64" spans="1:9" x14ac:dyDescent="0.25">
      <c r="A64" s="13" t="s">
        <v>62</v>
      </c>
      <c r="B64" s="16"/>
      <c r="C64" s="19"/>
      <c r="D64" s="18"/>
      <c r="E64" s="16"/>
      <c r="F64" s="11"/>
      <c r="G64" s="16"/>
      <c r="H64" s="18"/>
    </row>
    <row r="65" spans="1:9" x14ac:dyDescent="0.25">
      <c r="A65" s="16">
        <v>47</v>
      </c>
      <c r="B65" s="16"/>
      <c r="C65" s="16" t="s">
        <v>12</v>
      </c>
      <c r="D65" s="18" t="str">
        <f>_xlfn.IFS(ISBLANK($G$47),"",$E$47&gt;$G$47,$D$47,$G$47&gt;$E$47,$H$47)</f>
        <v>Tavira White</v>
      </c>
      <c r="E65" s="16">
        <v>3</v>
      </c>
      <c r="F65" s="11" t="s">
        <v>4</v>
      </c>
      <c r="G65" s="16">
        <v>4</v>
      </c>
      <c r="H65" s="18" t="str">
        <f>_xlfn.IFS(ISBLANK($G$48),"",$E$48&gt;$G$48,$D$48,$G$48&gt;$E$48,$H$48)</f>
        <v>Olhao White</v>
      </c>
      <c r="I65" s="14" t="s">
        <v>114</v>
      </c>
    </row>
    <row r="66" spans="1:9" x14ac:dyDescent="0.25">
      <c r="A66" s="16">
        <v>48</v>
      </c>
      <c r="B66" s="16"/>
      <c r="C66" s="17" t="s">
        <v>12</v>
      </c>
      <c r="D66" s="18" t="str">
        <f>_xlfn.IFS(ISBLANK($G$49),"",$E$49&gt;$G$49,$D$49,$G$49&gt;$E$49,$H$49)</f>
        <v>Olhao Yellow</v>
      </c>
      <c r="E66" s="16">
        <v>1</v>
      </c>
      <c r="F66" s="11" t="s">
        <v>4</v>
      </c>
      <c r="G66" s="16">
        <v>2</v>
      </c>
      <c r="H66" s="18" t="str">
        <f>_xlfn.IFS(ISBLANK($G$50),"",$E$50&gt;$G$50,$D$50,$G$50&gt;$E$50,$H$50)</f>
        <v>Portsmouth Blues</v>
      </c>
    </row>
    <row r="67" spans="1:9" x14ac:dyDescent="0.25">
      <c r="A67" s="16"/>
      <c r="B67" s="16"/>
      <c r="C67" s="17"/>
      <c r="D67" s="18"/>
      <c r="E67" s="16"/>
      <c r="F67" s="11"/>
      <c r="G67" s="16"/>
      <c r="H67" s="18"/>
    </row>
    <row r="68" spans="1:9" x14ac:dyDescent="0.25">
      <c r="A68" s="13" t="s">
        <v>102</v>
      </c>
      <c r="B68" s="16"/>
      <c r="C68" s="17"/>
      <c r="D68" s="18"/>
      <c r="E68" s="16"/>
      <c r="F68" s="11"/>
      <c r="G68" s="16"/>
      <c r="H68" s="18"/>
    </row>
    <row r="69" spans="1:9" x14ac:dyDescent="0.25">
      <c r="A69" s="16">
        <v>49</v>
      </c>
      <c r="B69" s="16" t="s">
        <v>106</v>
      </c>
      <c r="C69" s="17" t="s">
        <v>14</v>
      </c>
      <c r="D69" s="18" t="str">
        <f>_xlfn.IFS(ISBLANK($G$53),"",$E$53&gt;$G$53,$H$53,$G$53&gt;$E$53,$D$53)</f>
        <v>Sao Bras</v>
      </c>
      <c r="E69" s="16">
        <v>2</v>
      </c>
      <c r="F69" s="11" t="s">
        <v>4</v>
      </c>
      <c r="G69" s="16">
        <v>0</v>
      </c>
      <c r="H69" s="18" t="str">
        <f>_xlfn.IFS(ISBLANK($G$54),"",$E$54&gt;$G$54,$H$54,$G$54&gt;$E$54,$D$54)</f>
        <v>PNE Team One</v>
      </c>
      <c r="I69" s="14" t="s">
        <v>114</v>
      </c>
    </row>
    <row r="70" spans="1:9" x14ac:dyDescent="0.25">
      <c r="A70" s="16">
        <v>50</v>
      </c>
      <c r="B70" s="11" t="s">
        <v>107</v>
      </c>
      <c r="C70" s="17" t="s">
        <v>14</v>
      </c>
      <c r="D70" s="18" t="str">
        <f>_xlfn.IFS(ISBLANK($G$53),"",$E$53&gt;$G$53,$D$53,$G$53&gt;$E$53,$H$53)</f>
        <v>AM Soccer Club</v>
      </c>
      <c r="E70" s="16">
        <v>3</v>
      </c>
      <c r="F70" s="11" t="s">
        <v>4</v>
      </c>
      <c r="G70" s="16">
        <v>2</v>
      </c>
      <c r="H70" s="18" t="str">
        <f>_xlfn.IFS(ISBLANK($G$54),"",$E$54&gt;$G$54,$D$54,$G$54&gt;$E$54,$H$54)</f>
        <v>Browns 2</v>
      </c>
      <c r="I70" s="14" t="s">
        <v>114</v>
      </c>
    </row>
    <row r="71" spans="1:9" x14ac:dyDescent="0.25">
      <c r="A71" s="16"/>
      <c r="B71" s="16"/>
      <c r="C71" s="17"/>
      <c r="D71" s="18"/>
      <c r="E71" s="16"/>
      <c r="F71" s="11"/>
      <c r="G71" s="16"/>
      <c r="H71" s="18"/>
    </row>
    <row r="72" spans="1:9" x14ac:dyDescent="0.25">
      <c r="A72" s="13" t="s">
        <v>103</v>
      </c>
      <c r="B72" s="16"/>
      <c r="C72" s="17"/>
      <c r="D72" s="18"/>
      <c r="E72" s="16"/>
      <c r="F72" s="11"/>
      <c r="G72" s="16"/>
      <c r="H72" s="18"/>
    </row>
    <row r="73" spans="1:9" x14ac:dyDescent="0.25">
      <c r="A73" s="16">
        <v>51</v>
      </c>
      <c r="B73" s="16" t="s">
        <v>108</v>
      </c>
      <c r="C73" s="17" t="s">
        <v>14</v>
      </c>
      <c r="D73" s="18" t="str">
        <f>_xlfn.IFS(ISBLANK($G$57),"",$E$57&gt;$G$57,$H$57,$G$57&gt;$E$57,$D$57)</f>
        <v>Tavira Blue</v>
      </c>
      <c r="E73" s="16">
        <v>1</v>
      </c>
      <c r="F73" s="11" t="s">
        <v>4</v>
      </c>
      <c r="G73" s="16">
        <v>0</v>
      </c>
      <c r="H73" s="18" t="str">
        <f>_xlfn.IFS(ISBLANK($G$58),"",$E$58&gt;$G$58,$H$58,$G$58&gt;$E$58,$D$58)</f>
        <v>Portsmouth Blacks</v>
      </c>
    </row>
    <row r="74" spans="1:9" x14ac:dyDescent="0.25">
      <c r="A74" s="16">
        <v>52</v>
      </c>
      <c r="B74" s="11" t="s">
        <v>107</v>
      </c>
      <c r="C74" s="17" t="s">
        <v>79</v>
      </c>
      <c r="D74" s="18" t="str">
        <f>_xlfn.IFS(ISBLANK($G$57),"",$E$57&gt;$G$57,$D$57,$G$57&gt;$E$57,$H$57)</f>
        <v>Long Bennington</v>
      </c>
      <c r="E74" s="16">
        <v>1</v>
      </c>
      <c r="F74" s="11" t="s">
        <v>4</v>
      </c>
      <c r="G74" s="16">
        <v>0</v>
      </c>
      <c r="H74" s="18" t="str">
        <f>_xlfn.IFS(ISBLANK($G$58),"",$E$58&gt;$G$58,$D$58,$G$58&gt;$E$58,$H$58)</f>
        <v>Portsmouth Yellows</v>
      </c>
    </row>
    <row r="75" spans="1:9" x14ac:dyDescent="0.25">
      <c r="A75" s="16"/>
      <c r="B75" s="16"/>
      <c r="C75" s="17"/>
      <c r="D75" s="18"/>
      <c r="E75" s="16"/>
      <c r="F75" s="11"/>
      <c r="G75" s="16"/>
      <c r="H75" s="18"/>
    </row>
    <row r="76" spans="1:9" x14ac:dyDescent="0.25">
      <c r="A76" s="13" t="s">
        <v>104</v>
      </c>
      <c r="B76" s="16"/>
      <c r="C76" s="17"/>
      <c r="D76" s="18"/>
      <c r="E76" s="16"/>
      <c r="F76" s="11"/>
      <c r="G76" s="16"/>
      <c r="H76" s="18"/>
    </row>
    <row r="77" spans="1:9" x14ac:dyDescent="0.25">
      <c r="A77" s="16">
        <v>53</v>
      </c>
      <c r="B77" s="16" t="s">
        <v>109</v>
      </c>
      <c r="C77" s="17" t="s">
        <v>79</v>
      </c>
      <c r="D77" s="18" t="str">
        <f>_xlfn.IFS(ISBLANK($G$61),"",$E$61&gt;$G$61,$H$61,$G$61&gt;$E$61,$D$61)</f>
        <v>Thanet Barbarians</v>
      </c>
      <c r="E77" s="16">
        <v>0</v>
      </c>
      <c r="F77" s="11" t="s">
        <v>4</v>
      </c>
      <c r="G77" s="16">
        <v>1</v>
      </c>
      <c r="H77" s="18" t="str">
        <f>_xlfn.IFS(ISBLANK($G$62),"",$E$62&gt;$G$62,$H$62,$G$62&gt;$E$62,$D$62)</f>
        <v>Clitheroe</v>
      </c>
    </row>
    <row r="78" spans="1:9" x14ac:dyDescent="0.25">
      <c r="A78" s="16">
        <v>54</v>
      </c>
      <c r="B78" s="11" t="s">
        <v>107</v>
      </c>
      <c r="C78" s="17" t="s">
        <v>81</v>
      </c>
      <c r="D78" s="18" t="str">
        <f>_xlfn.IFS(ISBLANK($G$61),"",$E$61&gt;$G$61,$D$61,$G$61&gt;$E$61,$H$61)</f>
        <v>PNE Equipe UMA</v>
      </c>
      <c r="E78" s="16">
        <v>2</v>
      </c>
      <c r="F78" s="11" t="s">
        <v>4</v>
      </c>
      <c r="G78" s="16">
        <v>3</v>
      </c>
      <c r="H78" s="18" t="str">
        <f>_xlfn.IFS(ISBLANK($G$62),"",$E$62&gt;$G$62,$D$62,$G$62&gt;$E$62,$H$62)</f>
        <v>Browns 1</v>
      </c>
      <c r="I78" s="14" t="s">
        <v>113</v>
      </c>
    </row>
    <row r="79" spans="1:9" x14ac:dyDescent="0.25">
      <c r="A79" s="16"/>
      <c r="B79" s="16"/>
      <c r="C79" s="17"/>
      <c r="D79" s="18"/>
      <c r="E79" s="16"/>
      <c r="F79" s="11"/>
      <c r="G79" s="16"/>
      <c r="H79" s="18"/>
    </row>
    <row r="80" spans="1:9" x14ac:dyDescent="0.25">
      <c r="A80" s="13" t="s">
        <v>105</v>
      </c>
      <c r="B80" s="16"/>
      <c r="C80" s="17"/>
      <c r="D80" s="18"/>
      <c r="E80" s="16"/>
      <c r="F80" s="11"/>
      <c r="G80" s="16"/>
      <c r="H80" s="18"/>
    </row>
    <row r="81" spans="1:9" x14ac:dyDescent="0.25">
      <c r="A81" s="16">
        <v>55</v>
      </c>
      <c r="B81" s="16" t="s">
        <v>110</v>
      </c>
      <c r="C81" s="17" t="s">
        <v>81</v>
      </c>
      <c r="D81" s="18" t="str">
        <f>_xlfn.IFS(ISBLANK($G$65),"",$E$65&gt;$G$65,$H$65,$G$65&gt;$E$65,$D$65)</f>
        <v>Tavira White</v>
      </c>
      <c r="E81" s="16">
        <v>3</v>
      </c>
      <c r="F81" s="11" t="s">
        <v>4</v>
      </c>
      <c r="G81" s="16">
        <v>4</v>
      </c>
      <c r="H81" s="18" t="str">
        <f>_xlfn.IFS(ISBLANK($G$66),"",$E$66&gt;$G$66,$H$66,$G$66&gt;$E$66,$D$66)</f>
        <v>Olhao Yellow</v>
      </c>
      <c r="I81" s="14" t="s">
        <v>114</v>
      </c>
    </row>
    <row r="82" spans="1:9" x14ac:dyDescent="0.25">
      <c r="A82" s="16">
        <v>56</v>
      </c>
      <c r="B82" s="11" t="s">
        <v>107</v>
      </c>
      <c r="C82" s="19" t="s">
        <v>111</v>
      </c>
      <c r="D82" s="18" t="str">
        <f>_xlfn.IFS(ISBLANK($G$65),"",$E$65&gt;$G$65,$D$65,$G$65&gt;$E$65,$H$65)</f>
        <v>Olhao White</v>
      </c>
      <c r="E82" s="16">
        <v>1</v>
      </c>
      <c r="F82" s="11" t="s">
        <v>4</v>
      </c>
      <c r="G82" s="16">
        <v>3</v>
      </c>
      <c r="H82" s="18" t="str">
        <f>_xlfn.IFS(ISBLANK($G$66),"",$E$66&gt;$G$66,$D$66,$G$66&gt;$E$66,$H$66)</f>
        <v>Portsmouth Blues</v>
      </c>
      <c r="I82" s="14" t="s">
        <v>115</v>
      </c>
    </row>
    <row r="83" spans="1:9" x14ac:dyDescent="0.25">
      <c r="A83" s="16"/>
      <c r="B83" s="16"/>
      <c r="C83" s="19"/>
      <c r="D83" s="18"/>
      <c r="E83" s="16"/>
      <c r="F83" s="11"/>
      <c r="G83" s="16"/>
      <c r="H83" s="18"/>
    </row>
    <row r="84" spans="1:9" x14ac:dyDescent="0.25">
      <c r="A84" s="16"/>
      <c r="B84" s="16"/>
      <c r="C84" s="12" t="s">
        <v>71</v>
      </c>
      <c r="D84" s="18"/>
      <c r="E84" s="16"/>
      <c r="F84" s="11"/>
      <c r="G84" s="16"/>
      <c r="H84" s="18"/>
    </row>
    <row r="85" spans="1:9" x14ac:dyDescent="0.25">
      <c r="A85" s="16"/>
      <c r="B85" s="16"/>
      <c r="C85" s="22">
        <v>1</v>
      </c>
      <c r="D85" s="18" t="str">
        <f>_xlfn.IFS(ISBLANK($G$82),"",$E$82&gt;$G$82,$D$82,$G$82&gt;$E$82,$H$82)</f>
        <v>Portsmouth Blues</v>
      </c>
      <c r="E85" s="16"/>
      <c r="F85" s="11"/>
      <c r="G85" s="16"/>
      <c r="H85" s="18"/>
    </row>
    <row r="86" spans="1:9" x14ac:dyDescent="0.25">
      <c r="A86" s="16"/>
      <c r="B86" s="16"/>
      <c r="C86" s="22">
        <v>2</v>
      </c>
      <c r="D86" s="18" t="str">
        <f>_xlfn.IFS(ISBLANK($G$82),"",$E$82&gt;$G$82,$H$82,$G$82&gt;$E$82,$D$82)</f>
        <v>Olhao White</v>
      </c>
      <c r="E86" s="16"/>
      <c r="F86" s="11"/>
      <c r="G86" s="16"/>
      <c r="H86" s="18"/>
    </row>
    <row r="87" spans="1:9" x14ac:dyDescent="0.25">
      <c r="A87" s="16"/>
      <c r="B87" s="16"/>
      <c r="C87" s="22">
        <v>3</v>
      </c>
      <c r="D87" s="18" t="str">
        <f>_xlfn.IFS(ISBLANK($G$81),"",$E$81&gt;$G$81,$D$81,$G$81&gt;$E$81,$H$81)</f>
        <v>Olhao Yellow</v>
      </c>
      <c r="E87" s="16"/>
      <c r="F87" s="11"/>
      <c r="G87" s="16"/>
      <c r="H87" s="18"/>
    </row>
    <row r="88" spans="1:9" x14ac:dyDescent="0.25">
      <c r="A88" s="16"/>
      <c r="B88" s="16"/>
      <c r="C88" s="22">
        <v>4</v>
      </c>
      <c r="D88" s="18" t="str">
        <f>_xlfn.IFS(ISBLANK($G$81),"",$E$81&gt;$G$81,$H$81,$G$81&gt;$E$81,$D$81)</f>
        <v>Tavira White</v>
      </c>
      <c r="E88" s="16"/>
      <c r="F88" s="11"/>
      <c r="G88" s="16"/>
      <c r="H88" s="18"/>
    </row>
    <row r="89" spans="1:9" x14ac:dyDescent="0.25">
      <c r="A89" s="16"/>
      <c r="B89" s="16"/>
      <c r="C89" s="22">
        <v>5</v>
      </c>
      <c r="D89" s="18" t="str">
        <f>_xlfn.IFS(ISBLANK($G$78),"",$E$78&gt;$G$78,$D$78,$G$78&gt;$E$78,$H$78)</f>
        <v>Browns 1</v>
      </c>
      <c r="E89" s="16"/>
      <c r="F89" s="11"/>
      <c r="G89" s="16"/>
      <c r="H89" s="18"/>
    </row>
    <row r="90" spans="1:9" x14ac:dyDescent="0.25">
      <c r="A90" s="16"/>
      <c r="B90" s="16"/>
      <c r="C90" s="22">
        <v>6</v>
      </c>
      <c r="D90" s="18" t="str">
        <f>_xlfn.IFS(ISBLANK($G$78),"",$E$78&gt;$G$78,$H$78,$G$78&gt;$E$78,$D$78)</f>
        <v>PNE Equipe UMA</v>
      </c>
      <c r="E90" s="16"/>
      <c r="F90" s="11"/>
      <c r="G90" s="16"/>
      <c r="H90" s="18"/>
    </row>
    <row r="91" spans="1:9" x14ac:dyDescent="0.25">
      <c r="A91" s="16"/>
      <c r="B91" s="16"/>
      <c r="C91" s="22">
        <v>7</v>
      </c>
      <c r="D91" s="18" t="str">
        <f>_xlfn.IFS(ISBLANK($G$77),"",$E$77&gt;$G$77,$D$77,$G$77&gt;$E$77,$H$77)</f>
        <v>Clitheroe</v>
      </c>
      <c r="E91" s="16"/>
      <c r="F91" s="11"/>
      <c r="G91" s="16"/>
      <c r="H91" s="23"/>
    </row>
    <row r="92" spans="1:9" x14ac:dyDescent="0.25">
      <c r="A92" s="16"/>
      <c r="B92" s="16"/>
      <c r="C92" s="22">
        <v>8</v>
      </c>
      <c r="D92" s="18" t="str">
        <f>_xlfn.IFS(ISBLANK($G$77),"",$E$77&gt;$G$77,$H$77,$G$77&gt;$E$77,$D$77)</f>
        <v>Thanet Barbarians</v>
      </c>
      <c r="E92" s="16"/>
      <c r="F92" s="16"/>
      <c r="G92" s="16"/>
      <c r="H92" s="18"/>
    </row>
    <row r="93" spans="1:9" x14ac:dyDescent="0.25">
      <c r="A93" s="16"/>
      <c r="B93" s="16"/>
      <c r="C93" s="22">
        <v>9</v>
      </c>
      <c r="D93" s="18" t="str">
        <f>_xlfn.IFS(ISBLANK($G$74),"",$E$74&gt;$G$74,$D$74,$G$74&gt;$E$74,$H$74)</f>
        <v>Long Bennington</v>
      </c>
      <c r="E93" s="16"/>
      <c r="F93" s="16"/>
      <c r="G93" s="16"/>
      <c r="H93" s="18"/>
    </row>
    <row r="94" spans="1:9" x14ac:dyDescent="0.25">
      <c r="A94" s="16"/>
      <c r="B94" s="16"/>
      <c r="C94" s="22">
        <v>10</v>
      </c>
      <c r="D94" s="18" t="str">
        <f>_xlfn.IFS(ISBLANK($G$74),"",$E$74&gt;$G$74,$H$74,$G$74&gt;$E$74,$D$74)</f>
        <v>Portsmouth Yellows</v>
      </c>
      <c r="E94" s="16"/>
      <c r="F94" s="16"/>
      <c r="G94" s="16"/>
      <c r="H94" s="18"/>
    </row>
    <row r="95" spans="1:9" x14ac:dyDescent="0.25">
      <c r="A95" s="16"/>
      <c r="B95" s="16"/>
      <c r="C95" s="22">
        <v>11</v>
      </c>
      <c r="D95" s="18" t="str">
        <f>_xlfn.IFS(ISBLANK($G$73),"",$E$73&gt;$G$73,$D$73,$G$73&gt;$E$73,$H$73)</f>
        <v>Tavira Blue</v>
      </c>
      <c r="E95" s="16"/>
      <c r="F95" s="16"/>
      <c r="G95" s="16"/>
      <c r="H95" s="18"/>
    </row>
    <row r="96" spans="1:9" x14ac:dyDescent="0.25">
      <c r="A96" s="16"/>
      <c r="B96" s="16"/>
      <c r="C96" s="22">
        <v>12</v>
      </c>
      <c r="D96" s="18" t="str">
        <f>_xlfn.IFS(ISBLANK($G$73),"",$E$73&gt;$G$73,$H$73,$G$73&gt;$E$73,$D$73)</f>
        <v>Portsmouth Blacks</v>
      </c>
      <c r="E96" s="16"/>
      <c r="F96" s="16"/>
      <c r="G96" s="16"/>
      <c r="H96" s="18"/>
    </row>
    <row r="97" spans="1:8" x14ac:dyDescent="0.25">
      <c r="A97" s="16"/>
      <c r="B97" s="16"/>
      <c r="C97" s="22">
        <v>13</v>
      </c>
      <c r="D97" s="18" t="str">
        <f>_xlfn.IFS(ISBLANK($G$70),"",$E$70&gt;$G$70,$D$70,$G$70&gt;$E$70,$H$70)</f>
        <v>AM Soccer Club</v>
      </c>
      <c r="E97" s="16"/>
      <c r="F97" s="16"/>
      <c r="G97" s="16"/>
      <c r="H97" s="18"/>
    </row>
    <row r="98" spans="1:8" x14ac:dyDescent="0.25">
      <c r="A98" s="16"/>
      <c r="B98" s="16"/>
      <c r="C98" s="22">
        <v>14</v>
      </c>
      <c r="D98" s="18" t="str">
        <f>_xlfn.IFS(ISBLANK($G$70),"",$E$70&gt;$G$70,$H$70,$G$70&gt;$E$70,$D$70)</f>
        <v>Browns 2</v>
      </c>
      <c r="E98" s="16"/>
      <c r="F98" s="16"/>
      <c r="G98" s="16"/>
      <c r="H98" s="18"/>
    </row>
    <row r="99" spans="1:8" x14ac:dyDescent="0.25">
      <c r="A99" s="16"/>
      <c r="B99" s="16"/>
      <c r="C99" s="22">
        <v>15</v>
      </c>
      <c r="D99" s="18" t="str">
        <f>_xlfn.IFS(ISBLANK($G$69),"",$E$69&gt;$G$69,$D$69,$G$69&gt;$E$69,$H$69)</f>
        <v>Sao Bras</v>
      </c>
      <c r="E99" s="16"/>
      <c r="F99" s="16"/>
      <c r="G99" s="16"/>
      <c r="H99" s="18"/>
    </row>
    <row r="100" spans="1:8" x14ac:dyDescent="0.25">
      <c r="A100" s="16"/>
      <c r="B100" s="16"/>
      <c r="C100" s="22">
        <v>16</v>
      </c>
      <c r="D100" s="18" t="str">
        <f>_xlfn.IFS(ISBLANK($G$69),"",$E$69&gt;$G$69,$H$69,$G$69&gt;$E$69,$D$69)</f>
        <v>PNE Team One</v>
      </c>
      <c r="E100" s="16"/>
      <c r="F100" s="16"/>
      <c r="G100" s="16"/>
      <c r="H100" s="18"/>
    </row>
  </sheetData>
  <sheetProtection algorithmName="SHA-512" hashValue="/ddSksVrk8mkhRBFH+5RhalDk1bqOBzwXncVvmq6wH0jtAt1RCL9KdrvdLKf4mgg+HBgZzFi27OwW9S3zt42fw==" saltValue="8AhI1GTkPBOQuHF7maEZtQ==" spinCount="100000" sheet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79C8-133B-4883-868D-2860217F9AA3}">
  <dimension ref="A1:AF99"/>
  <sheetViews>
    <sheetView topLeftCell="G1" zoomScale="70" zoomScaleNormal="70" workbookViewId="0">
      <selection activeCell="AA24" sqref="AA24"/>
    </sheetView>
  </sheetViews>
  <sheetFormatPr defaultRowHeight="15" x14ac:dyDescent="0.25"/>
  <cols>
    <col min="1" max="1" width="9.85546875" style="1" customWidth="1"/>
    <col min="2" max="2" width="9.140625" style="1" customWidth="1"/>
    <col min="3" max="3" width="14.5703125" style="5" customWidth="1"/>
    <col min="4" max="4" width="23.42578125" style="7" customWidth="1"/>
    <col min="5" max="5" width="8.7109375" style="1" customWidth="1"/>
    <col min="6" max="6" width="4" style="1" customWidth="1"/>
    <col min="7" max="7" width="9.28515625" style="1" customWidth="1"/>
    <col min="8" max="8" width="24.28515625" style="7" customWidth="1"/>
    <col min="9" max="12" width="24.28515625" style="1" customWidth="1"/>
    <col min="13" max="13" width="9.140625" style="1"/>
    <col min="14" max="14" width="16.7109375" style="7" customWidth="1"/>
    <col min="15" max="21" width="9.140625" style="1"/>
    <col min="22" max="22" width="7.7109375" style="1" customWidth="1"/>
    <col min="23" max="23" width="32.5703125" style="1" customWidth="1"/>
    <col min="24" max="29" width="9.140625" style="1"/>
    <col min="30" max="30" width="16.42578125" style="1" customWidth="1"/>
    <col min="31" max="31" width="23" customWidth="1"/>
  </cols>
  <sheetData>
    <row r="1" spans="1:32" s="3" customFormat="1" x14ac:dyDescent="0.25">
      <c r="A1" s="2" t="s">
        <v>44</v>
      </c>
      <c r="B1" s="2" t="s">
        <v>0</v>
      </c>
      <c r="C1" s="4" t="s">
        <v>1</v>
      </c>
      <c r="D1" s="8" t="s">
        <v>2</v>
      </c>
      <c r="E1" s="2" t="s">
        <v>3</v>
      </c>
      <c r="F1" s="2" t="s">
        <v>4</v>
      </c>
      <c r="G1" s="2" t="s">
        <v>3</v>
      </c>
      <c r="H1" s="8" t="s">
        <v>5</v>
      </c>
      <c r="I1" s="2" t="s">
        <v>47</v>
      </c>
      <c r="J1" s="2" t="s">
        <v>47</v>
      </c>
      <c r="K1" s="2" t="s">
        <v>45</v>
      </c>
      <c r="L1" s="2" t="s">
        <v>46</v>
      </c>
      <c r="M1" s="2" t="s">
        <v>54</v>
      </c>
      <c r="N1" s="8" t="s">
        <v>15</v>
      </c>
      <c r="O1" s="2" t="s">
        <v>23</v>
      </c>
      <c r="P1" s="2" t="s">
        <v>16</v>
      </c>
      <c r="Q1" s="2" t="s">
        <v>18</v>
      </c>
      <c r="R1" s="2" t="s">
        <v>18</v>
      </c>
      <c r="S1" s="2" t="s">
        <v>17</v>
      </c>
      <c r="T1" s="2" t="s">
        <v>19</v>
      </c>
      <c r="U1" s="2" t="s">
        <v>48</v>
      </c>
      <c r="V1" s="2" t="s">
        <v>20</v>
      </c>
      <c r="W1" s="2" t="s">
        <v>20</v>
      </c>
      <c r="X1" s="2" t="s">
        <v>21</v>
      </c>
      <c r="Y1" s="2" t="s">
        <v>21</v>
      </c>
      <c r="Z1" s="2" t="s">
        <v>49</v>
      </c>
      <c r="AA1" s="2" t="s">
        <v>50</v>
      </c>
      <c r="AB1" s="2" t="s">
        <v>53</v>
      </c>
      <c r="AC1" s="2" t="s">
        <v>22</v>
      </c>
      <c r="AD1" s="2" t="s">
        <v>58</v>
      </c>
      <c r="AE1" s="3" t="s">
        <v>52</v>
      </c>
      <c r="AF1" s="3" t="s">
        <v>54</v>
      </c>
    </row>
    <row r="2" spans="1:32" s="3" customFormat="1" x14ac:dyDescent="0.25">
      <c r="A2" s="2"/>
      <c r="B2" s="2"/>
      <c r="C2" s="4"/>
      <c r="D2" s="8"/>
      <c r="E2" s="2"/>
      <c r="F2" s="2"/>
      <c r="G2" s="2"/>
      <c r="H2" s="8"/>
      <c r="I2" s="2"/>
      <c r="J2" s="2"/>
      <c r="K2" s="2"/>
      <c r="L2" s="2"/>
      <c r="M2" s="2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s="3" customFormat="1" ht="18.75" x14ac:dyDescent="0.25">
      <c r="A3" s="9" t="s">
        <v>24</v>
      </c>
      <c r="B3" s="2"/>
      <c r="C3" s="4"/>
      <c r="D3" s="8"/>
      <c r="E3" s="2"/>
      <c r="F3" s="2"/>
      <c r="G3" s="2"/>
      <c r="H3" s="8"/>
      <c r="I3" s="2" t="str">
        <f>_xlfn.IFS(ISBLANK(E3),"",E3=G3,D4)</f>
        <v/>
      </c>
      <c r="J3" s="2"/>
      <c r="K3" s="2"/>
      <c r="L3" s="2"/>
      <c r="M3" s="2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x14ac:dyDescent="0.25">
      <c r="A4" s="1">
        <v>1</v>
      </c>
      <c r="C4" s="6"/>
      <c r="D4" s="7" t="s">
        <v>26</v>
      </c>
      <c r="E4" s="1">
        <f>IF(ISBLANK('Data entry'!E4),"",'Data entry'!E4)</f>
        <v>0</v>
      </c>
      <c r="F4" s="2" t="s">
        <v>4</v>
      </c>
      <c r="G4" s="1">
        <f>IF(ISBLANK('Data entry'!G4),"",'Data entry'!G4)</f>
        <v>0</v>
      </c>
      <c r="H4" s="7" t="s">
        <v>27</v>
      </c>
      <c r="I4" s="1" t="str">
        <f>_xlfn.IFS(ISBLANK('Data entry'!E4),"",'Data entry'!E4='Data entry'!G4,D4,'Data entry'!E4&gt;'Data entry'!G4,"None",'Data entry'!E4&lt;'Data entry'!G4,"None")</f>
        <v>GroupA1</v>
      </c>
      <c r="J4" s="1" t="str">
        <f>_xlfn.IFS(ISBLANK('Data entry'!E4),"",'Data entry'!E4='Data entry'!G4,H4,'Data entry'!E4&gt;'Data entry'!G4,"None",'Data entry'!E4&lt;'Data entry'!G4, "None")</f>
        <v>GroupA2</v>
      </c>
      <c r="K4" s="1" t="str">
        <f>_xlfn.IFS(ISBLANK('Data entry'!E4),"",'Data entry'!E4&gt;'Data entry'!G4,D4,'Data entry'!G4&gt;'Data entry'!E4,H4,'Data entry'!E4='Data entry'!G4,"None")</f>
        <v>None</v>
      </c>
      <c r="L4" s="1" t="str">
        <f>_xlfn.IFS(ISBLANK('Data entry'!E4),"",K4=D4,H4,K4=H4,D4,K4="None","None")</f>
        <v>None</v>
      </c>
      <c r="M4" s="1">
        <f>AF4</f>
        <v>2</v>
      </c>
      <c r="N4" s="7" t="s">
        <v>26</v>
      </c>
      <c r="O4" s="10" t="s">
        <v>21</v>
      </c>
      <c r="P4" s="10">
        <f>COUNTIF($I$4:$L$27,"GroupA1")</f>
        <v>3</v>
      </c>
      <c r="Q4" s="1">
        <f>COUNTIF(I4:I27,"GroupA1")</f>
        <v>1</v>
      </c>
      <c r="R4" s="1">
        <f>COUNTIF(J4:J27,"GroupA1")</f>
        <v>0</v>
      </c>
      <c r="S4" s="1">
        <f>COUNTIF(K4:K27,"GroupA1")</f>
        <v>1</v>
      </c>
      <c r="T4" s="1">
        <f>COUNTIF(L4:L34,"GroupA1")</f>
        <v>1</v>
      </c>
      <c r="U4" s="1">
        <f>Q4+R4</f>
        <v>1</v>
      </c>
      <c r="V4" s="1">
        <f>SUMIF($D$4:$D$27,"GroupA1",$E$4:$E$27)</f>
        <v>0</v>
      </c>
      <c r="W4" s="1">
        <f>SUMIF($H$4:$H$27,"GroupA1",$G$4:$G$27)</f>
        <v>1</v>
      </c>
      <c r="X4" s="1">
        <f>SUMIF($D$4:$D$27,"GroupA1",$G$4:$G$27)</f>
        <v>1</v>
      </c>
      <c r="Y4" s="1">
        <f>SUMIF($H$4:$H$27,"GroupA1",$E$4:$E$27)</f>
        <v>0</v>
      </c>
      <c r="Z4" s="1">
        <f>V4+W4</f>
        <v>1</v>
      </c>
      <c r="AA4" s="1">
        <f>X4+Y4</f>
        <v>1</v>
      </c>
      <c r="AB4" s="1">
        <f>Z4-AA4</f>
        <v>0</v>
      </c>
      <c r="AC4" s="1">
        <f>S4*3+U4*1</f>
        <v>4</v>
      </c>
      <c r="AD4" s="1">
        <f>J80</f>
        <v>4</v>
      </c>
      <c r="AE4">
        <f t="shared" ref="AE4:AE19" si="0">AD4+Z4*100+AB4*100000+AC4*100000000</f>
        <v>400000104</v>
      </c>
      <c r="AF4">
        <f>RANK(AE4,AE$4:AE$7)</f>
        <v>2</v>
      </c>
    </row>
    <row r="5" spans="1:32" x14ac:dyDescent="0.25">
      <c r="A5" s="1">
        <v>2</v>
      </c>
      <c r="C5" s="6"/>
      <c r="D5" s="7" t="s">
        <v>28</v>
      </c>
      <c r="E5" s="1">
        <f>IF(ISBLANK('Data entry'!E5),"",'Data entry'!E5)</f>
        <v>0</v>
      </c>
      <c r="F5" s="2" t="s">
        <v>4</v>
      </c>
      <c r="G5" s="1">
        <f>IF(ISBLANK('Data entry'!G5),"",'Data entry'!G5)</f>
        <v>0</v>
      </c>
      <c r="H5" s="7" t="s">
        <v>29</v>
      </c>
      <c r="I5" s="1" t="str">
        <f>_xlfn.IFS(ISBLANK('Data entry'!E5),"",'Data entry'!E5='Data entry'!G5,D5,'Data entry'!E5&gt;'Data entry'!G5,"None",'Data entry'!E5&lt;'Data entry'!G5,"None")</f>
        <v>GroupA3</v>
      </c>
      <c r="J5" s="1" t="str">
        <f>_xlfn.IFS(ISBLANK('Data entry'!E5),"",'Data entry'!E5='Data entry'!G5,H5,'Data entry'!E5&gt;'Data entry'!G5,"None",'Data entry'!E5&lt;'Data entry'!G5, "None")</f>
        <v>GroupA4</v>
      </c>
      <c r="K5" s="1" t="str">
        <f>_xlfn.IFS(ISBLANK('Data entry'!E5),"",'Data entry'!E5&gt;'Data entry'!G5,D5,'Data entry'!G5&gt;'Data entry'!E5,H5,'Data entry'!E5='Data entry'!G5,"None")</f>
        <v>None</v>
      </c>
      <c r="L5" s="1" t="str">
        <f>_xlfn.IFS(ISBLANK('Data entry'!E5),"",K5=D5,H5,K5=H5,D5,K5="None","None")</f>
        <v>None</v>
      </c>
      <c r="M5" s="1">
        <f t="shared" ref="M5:M19" si="1">AF5</f>
        <v>3</v>
      </c>
      <c r="N5" s="7" t="s">
        <v>27</v>
      </c>
      <c r="O5" s="10" t="s">
        <v>21</v>
      </c>
      <c r="P5" s="10">
        <f>COUNTIF($I$4:$L$27,"GroupA2")</f>
        <v>3</v>
      </c>
      <c r="Q5" s="1">
        <f>COUNTIF(I4:I27,"GroupA2")</f>
        <v>2</v>
      </c>
      <c r="R5" s="1">
        <f>COUNTIF(J4:J27,"GroupA2")</f>
        <v>1</v>
      </c>
      <c r="S5" s="1">
        <f>COUNTIF(K4:K27,"GroupA2")</f>
        <v>0</v>
      </c>
      <c r="T5" s="1">
        <f>COUNTIF(L4:L34,"GroupA2")</f>
        <v>0</v>
      </c>
      <c r="U5" s="1">
        <f t="shared" ref="U5:U19" si="2">Q5+R5</f>
        <v>3</v>
      </c>
      <c r="V5" s="1">
        <f>SUMIF($D$4:$D$27,"GroupA2",$E$4:$E$27)</f>
        <v>1</v>
      </c>
      <c r="W5" s="1">
        <f>SUMIF($H$4:$H$27,"GroupA2",$G$4:$G$27)</f>
        <v>0</v>
      </c>
      <c r="X5" s="1">
        <f>SUMIF($D$4:$D$27,"GroupA2",$G$4:$G$27)</f>
        <v>1</v>
      </c>
      <c r="Y5" s="1">
        <f>SUMIF($H$4:$H$27,"GroupA2",$E$4:$E$27)</f>
        <v>0</v>
      </c>
      <c r="Z5" s="1">
        <f t="shared" ref="Z5:Z19" si="3">V5+W5</f>
        <v>1</v>
      </c>
      <c r="AA5" s="1">
        <f t="shared" ref="AA5:AA19" si="4">X5+Y5</f>
        <v>1</v>
      </c>
      <c r="AB5" s="1">
        <f t="shared" ref="AB5:AB19" si="5">Z5-AA5</f>
        <v>0</v>
      </c>
      <c r="AC5" s="1">
        <f t="shared" ref="AC5:AC19" si="6">S5*3+U5*1</f>
        <v>3</v>
      </c>
      <c r="AD5" s="1">
        <f t="shared" ref="AD5:AD19" si="7">J81</f>
        <v>3</v>
      </c>
      <c r="AE5">
        <f t="shared" si="0"/>
        <v>300000103</v>
      </c>
      <c r="AF5">
        <f t="shared" ref="AF5:AF7" si="8">RANK(AE5,AE$4:AE$7)</f>
        <v>3</v>
      </c>
    </row>
    <row r="6" spans="1:32" x14ac:dyDescent="0.25">
      <c r="A6" s="1">
        <v>3</v>
      </c>
      <c r="D6" s="7" t="s">
        <v>26</v>
      </c>
      <c r="E6" s="1">
        <f>IF(ISBLANK('Data entry'!E6),"",'Data entry'!E6)</f>
        <v>0</v>
      </c>
      <c r="F6" s="2" t="s">
        <v>4</v>
      </c>
      <c r="G6" s="1">
        <f>IF(ISBLANK('Data entry'!G6),"",'Data entry'!G6)</f>
        <v>1</v>
      </c>
      <c r="H6" s="7" t="s">
        <v>28</v>
      </c>
      <c r="I6" s="1" t="str">
        <f>_xlfn.IFS(ISBLANK('Data entry'!E6),"",'Data entry'!E6='Data entry'!G6,D6,'Data entry'!E6&gt;'Data entry'!G6,"None",'Data entry'!E6&lt;'Data entry'!G6,"None")</f>
        <v>None</v>
      </c>
      <c r="J6" s="1" t="str">
        <f>_xlfn.IFS(ISBLANK('Data entry'!E6),"",'Data entry'!E6='Data entry'!G6,H6,'Data entry'!E6&gt;'Data entry'!G6,"None",'Data entry'!E6&lt;'Data entry'!G6, "None")</f>
        <v>None</v>
      </c>
      <c r="K6" s="1" t="str">
        <f>_xlfn.IFS(ISBLANK('Data entry'!E6),"",'Data entry'!E6&gt;'Data entry'!G6,D6,'Data entry'!G6&gt;'Data entry'!E6,H6,'Data entry'!E6='Data entry'!G6,"None")</f>
        <v>GroupA3</v>
      </c>
      <c r="L6" s="1" t="str">
        <f>_xlfn.IFS(ISBLANK('Data entry'!E6),"",K6=D6,H6,K6=H6,D6,K6="None","None")</f>
        <v>GroupA1</v>
      </c>
      <c r="M6" s="1">
        <f t="shared" si="1"/>
        <v>1</v>
      </c>
      <c r="N6" s="7" t="s">
        <v>28</v>
      </c>
      <c r="O6" s="10" t="s">
        <v>21</v>
      </c>
      <c r="P6" s="10">
        <f>COUNTIF($I$4:$L$27,"GroupA3")</f>
        <v>3</v>
      </c>
      <c r="Q6" s="1">
        <f>COUNTIF(I4:I27,"GroupA3")</f>
        <v>1</v>
      </c>
      <c r="R6" s="1">
        <f>COUNTIF(J4:J27,"GroupA3")</f>
        <v>1</v>
      </c>
      <c r="S6" s="1">
        <f>COUNTIF(K4:K27,"GroupA3")</f>
        <v>1</v>
      </c>
      <c r="T6" s="1">
        <f>COUNTIF(L4:L34,"GroupA3")</f>
        <v>0</v>
      </c>
      <c r="U6" s="1">
        <f t="shared" si="2"/>
        <v>2</v>
      </c>
      <c r="V6" s="1">
        <f>SUMIF($D$4:$D$27,"GroupA3",$E$4:$E$27)</f>
        <v>0</v>
      </c>
      <c r="W6" s="1">
        <f>SUMIF($H$4:$H$27,"GroupA3",$G$4:$G$27)</f>
        <v>2</v>
      </c>
      <c r="X6" s="1">
        <f>SUMIF($D$4:$D$27,"GroupA3",$G$4:$G$27)</f>
        <v>0</v>
      </c>
      <c r="Y6" s="1">
        <f>SUMIF($H$4:$H$27,"GroupA3",$E$4:$E$27)</f>
        <v>1</v>
      </c>
      <c r="Z6" s="1">
        <f t="shared" si="3"/>
        <v>2</v>
      </c>
      <c r="AA6" s="1">
        <f t="shared" si="4"/>
        <v>1</v>
      </c>
      <c r="AB6" s="1">
        <f t="shared" si="5"/>
        <v>1</v>
      </c>
      <c r="AC6" s="1">
        <f t="shared" si="6"/>
        <v>5</v>
      </c>
      <c r="AD6" s="1">
        <f t="shared" si="7"/>
        <v>2</v>
      </c>
      <c r="AE6">
        <f t="shared" si="0"/>
        <v>500100202</v>
      </c>
      <c r="AF6">
        <f t="shared" si="8"/>
        <v>1</v>
      </c>
    </row>
    <row r="7" spans="1:32" x14ac:dyDescent="0.25">
      <c r="A7" s="1">
        <v>4</v>
      </c>
      <c r="D7" s="7" t="s">
        <v>27</v>
      </c>
      <c r="E7" s="1">
        <f>IF(ISBLANK('Data entry'!E7),"",'Data entry'!E7)</f>
        <v>0</v>
      </c>
      <c r="F7" s="2" t="s">
        <v>4</v>
      </c>
      <c r="G7" s="1">
        <f>IF(ISBLANK('Data entry'!G7),"",'Data entry'!G7)</f>
        <v>0</v>
      </c>
      <c r="H7" s="7" t="s">
        <v>29</v>
      </c>
      <c r="I7" s="1" t="str">
        <f>_xlfn.IFS(ISBLANK('Data entry'!E7),"",'Data entry'!E7='Data entry'!G7,D7,'Data entry'!E7&gt;'Data entry'!G7,"None",'Data entry'!E7&lt;'Data entry'!G7,"None")</f>
        <v>GroupA2</v>
      </c>
      <c r="J7" s="1" t="str">
        <f>_xlfn.IFS(ISBLANK('Data entry'!E7),"",'Data entry'!E7='Data entry'!G7,H7,'Data entry'!E7&gt;'Data entry'!G7,"None",'Data entry'!E7&lt;'Data entry'!G7, "None")</f>
        <v>GroupA4</v>
      </c>
      <c r="K7" s="1" t="str">
        <f>_xlfn.IFS(ISBLANK('Data entry'!E7),"",'Data entry'!E7&gt;'Data entry'!G7,D7,'Data entry'!G7&gt;'Data entry'!E7,H7,'Data entry'!E7='Data entry'!G7,"None")</f>
        <v>None</v>
      </c>
      <c r="L7" s="1" t="str">
        <f>_xlfn.IFS(ISBLANK('Data entry'!E7),"",K7=D7,H7,K7=H7,D7,K7="None","None")</f>
        <v>None</v>
      </c>
      <c r="M7" s="1">
        <f t="shared" si="1"/>
        <v>4</v>
      </c>
      <c r="N7" s="7" t="s">
        <v>29</v>
      </c>
      <c r="O7" s="10" t="s">
        <v>21</v>
      </c>
      <c r="P7" s="10">
        <f>COUNTIF($I$4:$L$27,"GroupA4")</f>
        <v>3</v>
      </c>
      <c r="Q7" s="1">
        <f>COUNTIF(I4:I27,"GroupA4")</f>
        <v>0</v>
      </c>
      <c r="R7" s="1">
        <f>COUNTIF(J4:J27,"GroupA4")</f>
        <v>2</v>
      </c>
      <c r="S7" s="1">
        <f>COUNTIF(K4:K27,"GroupA4")</f>
        <v>0</v>
      </c>
      <c r="T7" s="1">
        <f>COUNTIF(L4:L34,"GroupA4")</f>
        <v>1</v>
      </c>
      <c r="U7" s="1">
        <f t="shared" si="2"/>
        <v>2</v>
      </c>
      <c r="V7" s="1">
        <f>SUMIF($D$4:$D$27,"GroupA4",$E$4:$E$27)</f>
        <v>0</v>
      </c>
      <c r="W7" s="1">
        <f>SUMIF($H$4:$H$27,"GroupA4",$G$4:$G$27)</f>
        <v>0</v>
      </c>
      <c r="X7" s="1">
        <f>SUMIF($D$4:$D$27,"GroupA4",$G$4:$G$27)</f>
        <v>1</v>
      </c>
      <c r="Y7" s="1">
        <f>SUMIF($H$4:$H$27,"GroupA4",$E$4:$E$27)</f>
        <v>0</v>
      </c>
      <c r="Z7" s="1">
        <f t="shared" si="3"/>
        <v>0</v>
      </c>
      <c r="AA7" s="1">
        <f t="shared" si="4"/>
        <v>1</v>
      </c>
      <c r="AB7" s="1">
        <f t="shared" si="5"/>
        <v>-1</v>
      </c>
      <c r="AC7" s="1">
        <f t="shared" si="6"/>
        <v>2</v>
      </c>
      <c r="AD7" s="1">
        <f t="shared" si="7"/>
        <v>1</v>
      </c>
      <c r="AE7">
        <f t="shared" si="0"/>
        <v>199900001</v>
      </c>
      <c r="AF7">
        <f t="shared" si="8"/>
        <v>4</v>
      </c>
    </row>
    <row r="8" spans="1:32" x14ac:dyDescent="0.25">
      <c r="A8" s="1">
        <v>5</v>
      </c>
      <c r="C8" s="6"/>
      <c r="D8" s="7" t="s">
        <v>29</v>
      </c>
      <c r="E8" s="1">
        <f>IF(ISBLANK('Data entry'!E8),"",'Data entry'!E8)</f>
        <v>0</v>
      </c>
      <c r="F8" s="2" t="s">
        <v>4</v>
      </c>
      <c r="G8" s="1">
        <f>IF(ISBLANK('Data entry'!G8),"",'Data entry'!G8)</f>
        <v>1</v>
      </c>
      <c r="H8" s="7" t="s">
        <v>26</v>
      </c>
      <c r="I8" s="1" t="str">
        <f>_xlfn.IFS(ISBLANK('Data entry'!E8),"",'Data entry'!E8='Data entry'!G8,D8,'Data entry'!E8&gt;'Data entry'!G8,"None",'Data entry'!E8&lt;'Data entry'!G8,"None")</f>
        <v>None</v>
      </c>
      <c r="J8" s="1" t="str">
        <f>_xlfn.IFS(ISBLANK('Data entry'!E8),"",'Data entry'!E8='Data entry'!G8,H8,'Data entry'!E8&gt;'Data entry'!G8,"None",'Data entry'!E8&lt;'Data entry'!G8, "None")</f>
        <v>None</v>
      </c>
      <c r="K8" s="1" t="str">
        <f>_xlfn.IFS(ISBLANK('Data entry'!E8),"",'Data entry'!E8&gt;'Data entry'!G8,D8,'Data entry'!G8&gt;'Data entry'!E8,H8,'Data entry'!E8='Data entry'!G8,"None")</f>
        <v>GroupA1</v>
      </c>
      <c r="L8" s="1" t="str">
        <f>_xlfn.IFS(ISBLANK('Data entry'!E8),"",K8=D8,H8,K8=H8,D8,K8="None","None")</f>
        <v>GroupA4</v>
      </c>
      <c r="M8" s="1">
        <f t="shared" si="1"/>
        <v>2</v>
      </c>
      <c r="N8" s="7" t="s">
        <v>30</v>
      </c>
      <c r="O8" s="10" t="s">
        <v>42</v>
      </c>
      <c r="P8" s="10">
        <f>COUNTIF($I$4:$L$27,"GroupB1")</f>
        <v>3</v>
      </c>
      <c r="Q8" s="1">
        <f>COUNTIF(I4:I27,"GroupB1")</f>
        <v>0</v>
      </c>
      <c r="R8" s="1">
        <f>COUNTIF(J4:J27,"GroupB1")</f>
        <v>0</v>
      </c>
      <c r="S8" s="1">
        <f>COUNTIF(K4:K27,"GroupB1")</f>
        <v>2</v>
      </c>
      <c r="T8" s="1">
        <f>COUNTIF(L4:L34,"GroupB1")</f>
        <v>1</v>
      </c>
      <c r="U8" s="1">
        <f t="shared" si="2"/>
        <v>0</v>
      </c>
      <c r="V8" s="1">
        <f>SUMIF($D$4:$D$27,"GroupB1",$E$4:$E$27)</f>
        <v>9</v>
      </c>
      <c r="W8" s="1">
        <f>SUMIF($H$4:$H$27,"GroupB1",$G$4:$G$27)</f>
        <v>3</v>
      </c>
      <c r="X8" s="1">
        <f>SUMIF($D$4:$D$27,"GroupB1",$G$4:$G$27)</f>
        <v>3</v>
      </c>
      <c r="Y8" s="1">
        <f>SUMIF($H$4:$H$27,"GroupB1",$E$4:$E$27)</f>
        <v>0</v>
      </c>
      <c r="Z8" s="1">
        <f t="shared" si="3"/>
        <v>12</v>
      </c>
      <c r="AA8" s="1">
        <f t="shared" si="4"/>
        <v>3</v>
      </c>
      <c r="AB8" s="1">
        <f t="shared" si="5"/>
        <v>9</v>
      </c>
      <c r="AC8" s="1">
        <f t="shared" si="6"/>
        <v>6</v>
      </c>
      <c r="AD8" s="1">
        <f t="shared" si="7"/>
        <v>4</v>
      </c>
      <c r="AE8">
        <f t="shared" si="0"/>
        <v>600901204</v>
      </c>
      <c r="AF8">
        <f>RANK(AE8,AE$8:AE$11)</f>
        <v>2</v>
      </c>
    </row>
    <row r="9" spans="1:32" x14ac:dyDescent="0.25">
      <c r="A9" s="1">
        <v>6</v>
      </c>
      <c r="C9" s="6"/>
      <c r="D9" s="7" t="s">
        <v>27</v>
      </c>
      <c r="E9" s="1">
        <f>IF(ISBLANK('Data entry'!E9),"",'Data entry'!E9)</f>
        <v>1</v>
      </c>
      <c r="F9" s="2" t="s">
        <v>4</v>
      </c>
      <c r="G9" s="1">
        <f>IF(ISBLANK('Data entry'!G9),"",'Data entry'!G9)</f>
        <v>1</v>
      </c>
      <c r="H9" s="7" t="s">
        <v>28</v>
      </c>
      <c r="I9" s="1" t="str">
        <f>_xlfn.IFS(ISBLANK('Data entry'!E9),"",'Data entry'!E9='Data entry'!G9,D9,'Data entry'!E9&gt;'Data entry'!G9,"None",'Data entry'!E9&lt;'Data entry'!G9,"None")</f>
        <v>GroupA2</v>
      </c>
      <c r="J9" s="1" t="str">
        <f>_xlfn.IFS(ISBLANK('Data entry'!E9),"",'Data entry'!E9='Data entry'!G9,H9,'Data entry'!E9&gt;'Data entry'!G9,"None",'Data entry'!E9&lt;'Data entry'!G9, "None")</f>
        <v>GroupA3</v>
      </c>
      <c r="K9" s="1" t="str">
        <f>_xlfn.IFS(ISBLANK('Data entry'!E9),"",'Data entry'!E9&gt;'Data entry'!G9,D9,'Data entry'!G9&gt;'Data entry'!E9,H9,'Data entry'!E9='Data entry'!G9,"None")</f>
        <v>None</v>
      </c>
      <c r="L9" s="1" t="str">
        <f>_xlfn.IFS(ISBLANK('Data entry'!E9),"",K9=D9,H9,K9=H9,D9,K9="None","None")</f>
        <v>None</v>
      </c>
      <c r="M9" s="1">
        <f t="shared" si="1"/>
        <v>1</v>
      </c>
      <c r="N9" s="7" t="s">
        <v>31</v>
      </c>
      <c r="O9" s="10" t="s">
        <v>42</v>
      </c>
      <c r="P9" s="10">
        <f>COUNTIF($I$4:$L$27,"GroupB2")</f>
        <v>3</v>
      </c>
      <c r="Q9" s="1">
        <f>COUNTIF(I4:I27,"GroupB2")</f>
        <v>0</v>
      </c>
      <c r="R9" s="1">
        <f>COUNTIF(J4:J27,"GroupB2")</f>
        <v>0</v>
      </c>
      <c r="S9" s="1">
        <f>COUNTIF(K4:K27,"GroupB2")</f>
        <v>3</v>
      </c>
      <c r="T9" s="1">
        <f>COUNTIF(L4:L34,"GroupB2")</f>
        <v>0</v>
      </c>
      <c r="U9" s="1">
        <f t="shared" si="2"/>
        <v>0</v>
      </c>
      <c r="V9" s="1">
        <f>SUMIF($D$4:$D$27,"GroupB2",$E$4:$E$27)</f>
        <v>6</v>
      </c>
      <c r="W9" s="1">
        <f>SUMIF($H$4:$H$27,"GroupB2",$G$4:$G$27)</f>
        <v>3</v>
      </c>
      <c r="X9" s="1">
        <f>SUMIF($D$4:$D$27,"GroupB2",$G$4:$G$27)</f>
        <v>0</v>
      </c>
      <c r="Y9" s="1">
        <f>SUMIF($H$4:$H$27,"GroupB2",$E$4:$E$27)</f>
        <v>1</v>
      </c>
      <c r="Z9" s="1">
        <f t="shared" si="3"/>
        <v>9</v>
      </c>
      <c r="AA9" s="1">
        <f t="shared" si="4"/>
        <v>1</v>
      </c>
      <c r="AB9" s="1">
        <f t="shared" si="5"/>
        <v>8</v>
      </c>
      <c r="AC9" s="1">
        <f t="shared" si="6"/>
        <v>9</v>
      </c>
      <c r="AD9" s="1">
        <f t="shared" si="7"/>
        <v>3</v>
      </c>
      <c r="AE9">
        <f t="shared" si="0"/>
        <v>900800903</v>
      </c>
      <c r="AF9">
        <f t="shared" ref="AF9:AF11" si="9">RANK(AE9,AE$8:AE$11)</f>
        <v>1</v>
      </c>
    </row>
    <row r="10" spans="1:32" x14ac:dyDescent="0.25">
      <c r="A10" s="1">
        <v>7</v>
      </c>
      <c r="D10" s="7" t="s">
        <v>30</v>
      </c>
      <c r="E10" s="1">
        <f>IF(ISBLANK('Data entry'!E10),"",'Data entry'!E10)</f>
        <v>1</v>
      </c>
      <c r="F10" s="2" t="s">
        <v>4</v>
      </c>
      <c r="G10" s="1">
        <f>IF(ISBLANK('Data entry'!G10),"",'Data entry'!G10)</f>
        <v>3</v>
      </c>
      <c r="H10" s="7" t="s">
        <v>31</v>
      </c>
      <c r="I10" s="1" t="str">
        <f>_xlfn.IFS(ISBLANK('Data entry'!E10),"",'Data entry'!E10='Data entry'!G10,D10,'Data entry'!E10&gt;'Data entry'!G10,"None",'Data entry'!E10&lt;'Data entry'!G10,"None")</f>
        <v>None</v>
      </c>
      <c r="J10" s="1" t="str">
        <f>_xlfn.IFS(ISBLANK('Data entry'!E10),"",'Data entry'!E10='Data entry'!G10,H10,'Data entry'!E10&gt;'Data entry'!G10,"None",'Data entry'!E10&lt;'Data entry'!G10, "None")</f>
        <v>None</v>
      </c>
      <c r="K10" s="1" t="str">
        <f>_xlfn.IFS(ISBLANK('Data entry'!E10),"",'Data entry'!E10&gt;'Data entry'!G10,D10,'Data entry'!G10&gt;'Data entry'!E10,H10,'Data entry'!E10='Data entry'!G10,"None")</f>
        <v>GroupB2</v>
      </c>
      <c r="L10" s="1" t="str">
        <f>_xlfn.IFS(ISBLANK('Data entry'!E10),"",K10=D10,H10,K10=H10,D10,K10="None","None")</f>
        <v>GroupB1</v>
      </c>
      <c r="M10" s="1">
        <f t="shared" si="1"/>
        <v>4</v>
      </c>
      <c r="N10" s="7" t="s">
        <v>32</v>
      </c>
      <c r="O10" s="10" t="s">
        <v>42</v>
      </c>
      <c r="P10" s="10">
        <f>COUNTIF($I$4:$L$27,"GroupB3")</f>
        <v>3</v>
      </c>
      <c r="Q10" s="1">
        <f>COUNTIF(I4:I27,"GroupB3")</f>
        <v>1</v>
      </c>
      <c r="R10" s="1">
        <f>COUNTIF(J4:J27,"GroupB3")</f>
        <v>0</v>
      </c>
      <c r="S10" s="1">
        <f>COUNTIF(K4:K27,"GroupB3")</f>
        <v>0</v>
      </c>
      <c r="T10" s="1">
        <f>COUNTIF(L4:L34,"GroupB3")</f>
        <v>2</v>
      </c>
      <c r="U10" s="1">
        <f t="shared" si="2"/>
        <v>1</v>
      </c>
      <c r="V10" s="1">
        <f>SUMIF($D$4:$D$27,"GroupB3",$E$4:$E$27)</f>
        <v>0</v>
      </c>
      <c r="W10" s="1">
        <f>SUMIF($H$4:$H$27,"GroupB3",$G$4:$G$27)</f>
        <v>0</v>
      </c>
      <c r="X10" s="1">
        <f>SUMIF($D$4:$D$27,"GroupB3",$G$4:$G$27)</f>
        <v>0</v>
      </c>
      <c r="Y10" s="1">
        <f>SUMIF($H$4:$H$27,"GroupB3",$E$4:$E$27)</f>
        <v>13</v>
      </c>
      <c r="Z10" s="1">
        <f t="shared" si="3"/>
        <v>0</v>
      </c>
      <c r="AA10" s="1">
        <f t="shared" si="4"/>
        <v>13</v>
      </c>
      <c r="AB10" s="1">
        <f t="shared" si="5"/>
        <v>-13</v>
      </c>
      <c r="AC10" s="1">
        <f t="shared" si="6"/>
        <v>1</v>
      </c>
      <c r="AD10" s="1">
        <f t="shared" si="7"/>
        <v>2</v>
      </c>
      <c r="AE10">
        <f t="shared" si="0"/>
        <v>98700002</v>
      </c>
      <c r="AF10">
        <f t="shared" si="9"/>
        <v>4</v>
      </c>
    </row>
    <row r="11" spans="1:32" x14ac:dyDescent="0.25">
      <c r="A11" s="1">
        <v>8</v>
      </c>
      <c r="D11" s="7" t="s">
        <v>32</v>
      </c>
      <c r="E11" s="1">
        <f>IF(ISBLANK('Data entry'!E11),"",'Data entry'!E11)</f>
        <v>0</v>
      </c>
      <c r="F11" s="2" t="s">
        <v>4</v>
      </c>
      <c r="G11" s="1">
        <f>IF(ISBLANK('Data entry'!G11),"",'Data entry'!G11)</f>
        <v>0</v>
      </c>
      <c r="H11" s="7" t="s">
        <v>33</v>
      </c>
      <c r="I11" s="1" t="str">
        <f>_xlfn.IFS(ISBLANK('Data entry'!E11),"",'Data entry'!E11='Data entry'!G11,D11,'Data entry'!E11&gt;'Data entry'!G11,"None",'Data entry'!E11&lt;'Data entry'!G11,"None")</f>
        <v>GroupB3</v>
      </c>
      <c r="J11" s="1" t="str">
        <f>_xlfn.IFS(ISBLANK('Data entry'!E11),"",'Data entry'!E11='Data entry'!G11,H11,'Data entry'!E11&gt;'Data entry'!G11,"None",'Data entry'!E11&lt;'Data entry'!G11, "None")</f>
        <v>GroupB4</v>
      </c>
      <c r="K11" s="1" t="str">
        <f>_xlfn.IFS(ISBLANK('Data entry'!E11),"",'Data entry'!E11&gt;'Data entry'!G11,D11,'Data entry'!G11&gt;'Data entry'!E11,H11,'Data entry'!E11='Data entry'!G11,"None")</f>
        <v>None</v>
      </c>
      <c r="L11" s="1" t="str">
        <f>_xlfn.IFS(ISBLANK('Data entry'!E11),"",K11=D11,H11,K11=H11,D11,K11="None","None")</f>
        <v>None</v>
      </c>
      <c r="M11" s="1">
        <f t="shared" si="1"/>
        <v>3</v>
      </c>
      <c r="N11" s="7" t="s">
        <v>33</v>
      </c>
      <c r="O11" s="10" t="s">
        <v>42</v>
      </c>
      <c r="P11" s="10">
        <f>COUNTIF($I$4:$L$27,"GroupB4")</f>
        <v>3</v>
      </c>
      <c r="Q11" s="1">
        <f>COUNTIF(I4:I27,"GroupB4")</f>
        <v>0</v>
      </c>
      <c r="R11" s="1">
        <f>COUNTIF(J4:J27,"GroupB4")</f>
        <v>1</v>
      </c>
      <c r="S11" s="1">
        <f>COUNTIF(K4:K27,"GroupB4")</f>
        <v>0</v>
      </c>
      <c r="T11" s="1">
        <f>COUNTIF(L4:L34,"GroupB4")</f>
        <v>2</v>
      </c>
      <c r="U11" s="1">
        <f t="shared" si="2"/>
        <v>1</v>
      </c>
      <c r="V11" s="1">
        <f>SUMIF($D$4:$D$27,"GroupB4",$E$4:$E$27)</f>
        <v>0</v>
      </c>
      <c r="W11" s="1">
        <f>SUMIF($H$4:$H$27,"GroupB4",$G$4:$G$27)</f>
        <v>0</v>
      </c>
      <c r="X11" s="1">
        <f>SUMIF($D$4:$D$27,"GroupB4",$G$4:$G$27)</f>
        <v>3</v>
      </c>
      <c r="Y11" s="1">
        <f>SUMIF($H$4:$H$27,"GroupB4",$E$4:$E$27)</f>
        <v>1</v>
      </c>
      <c r="Z11" s="1">
        <f t="shared" si="3"/>
        <v>0</v>
      </c>
      <c r="AA11" s="1">
        <f t="shared" si="4"/>
        <v>4</v>
      </c>
      <c r="AB11" s="1">
        <f t="shared" si="5"/>
        <v>-4</v>
      </c>
      <c r="AC11" s="1">
        <f t="shared" si="6"/>
        <v>1</v>
      </c>
      <c r="AD11" s="1">
        <f t="shared" si="7"/>
        <v>1</v>
      </c>
      <c r="AE11">
        <f t="shared" si="0"/>
        <v>99600001</v>
      </c>
      <c r="AF11">
        <f t="shared" si="9"/>
        <v>3</v>
      </c>
    </row>
    <row r="12" spans="1:32" x14ac:dyDescent="0.25">
      <c r="A12" s="1">
        <v>9</v>
      </c>
      <c r="C12" s="6"/>
      <c r="D12" s="7" t="s">
        <v>30</v>
      </c>
      <c r="E12" s="1">
        <f>IF(ISBLANK('Data entry'!E12),"",'Data entry'!E12)</f>
        <v>8</v>
      </c>
      <c r="F12" s="2" t="s">
        <v>4</v>
      </c>
      <c r="G12" s="1">
        <f>IF(ISBLANK('Data entry'!G12),"",'Data entry'!G12)</f>
        <v>0</v>
      </c>
      <c r="H12" s="7" t="s">
        <v>32</v>
      </c>
      <c r="I12" s="1" t="str">
        <f>_xlfn.IFS(ISBLANK('Data entry'!E12),"",'Data entry'!E12='Data entry'!G12,D12,'Data entry'!E12&gt;'Data entry'!G12,"None",'Data entry'!E12&lt;'Data entry'!G12,"None")</f>
        <v>None</v>
      </c>
      <c r="J12" s="1" t="str">
        <f>_xlfn.IFS(ISBLANK('Data entry'!E12),"",'Data entry'!E12='Data entry'!G12,H12,'Data entry'!E12&gt;'Data entry'!G12,"None",'Data entry'!E12&lt;'Data entry'!G12, "None")</f>
        <v>None</v>
      </c>
      <c r="K12" s="1" t="str">
        <f>_xlfn.IFS(ISBLANK('Data entry'!E12),"",'Data entry'!E12&gt;'Data entry'!G12,D12,'Data entry'!G12&gt;'Data entry'!E12,H12,'Data entry'!E12='Data entry'!G12,"None")</f>
        <v>GroupB1</v>
      </c>
      <c r="L12" s="1" t="str">
        <f>_xlfn.IFS(ISBLANK('Data entry'!E12),"",K12=D12,H12,K12=H12,D12,K12="None","None")</f>
        <v>GroupB3</v>
      </c>
      <c r="M12" s="1">
        <f t="shared" si="1"/>
        <v>1</v>
      </c>
      <c r="N12" s="7" t="s">
        <v>34</v>
      </c>
      <c r="O12" s="10" t="s">
        <v>43</v>
      </c>
      <c r="P12" s="10">
        <f>COUNTIF($I$4:$L$27,"GroupC1")</f>
        <v>3</v>
      </c>
      <c r="Q12" s="1">
        <f>COUNTIF(I4:I27,"GroupC1")</f>
        <v>1</v>
      </c>
      <c r="R12" s="1">
        <f>COUNTIF(J4:J27,"GroupC1")</f>
        <v>0</v>
      </c>
      <c r="S12" s="1">
        <f>COUNTIF(K4:K27,"GroupC1")</f>
        <v>2</v>
      </c>
      <c r="T12" s="1">
        <f>COUNTIF(L4:L34,"GroupC1")</f>
        <v>0</v>
      </c>
      <c r="U12" s="1">
        <f t="shared" si="2"/>
        <v>1</v>
      </c>
      <c r="V12" s="1">
        <f>SUMIF($D$4:$D$27,"GroupC1",$E$4:$E$27)</f>
        <v>4</v>
      </c>
      <c r="W12" s="1">
        <f>SUMIF($H$4:$H$27,"GroupC1",$G$4:$G$27)</f>
        <v>1</v>
      </c>
      <c r="X12" s="1">
        <f>SUMIF($D$4:$D$27,"GroupC1",$G$4:$G$27)</f>
        <v>1</v>
      </c>
      <c r="Y12" s="1">
        <f>SUMIF($H$4:$H$27,"GroupC1",$E$4:$E$27)</f>
        <v>0</v>
      </c>
      <c r="Z12" s="1">
        <f t="shared" si="3"/>
        <v>5</v>
      </c>
      <c r="AA12" s="1">
        <f t="shared" si="4"/>
        <v>1</v>
      </c>
      <c r="AB12" s="1">
        <f t="shared" si="5"/>
        <v>4</v>
      </c>
      <c r="AC12" s="1">
        <f t="shared" si="6"/>
        <v>7</v>
      </c>
      <c r="AD12" s="1">
        <f t="shared" si="7"/>
        <v>4</v>
      </c>
      <c r="AE12">
        <f t="shared" si="0"/>
        <v>700400504</v>
      </c>
      <c r="AF12">
        <f>RANK(AE12,AE$12:AE$15)</f>
        <v>1</v>
      </c>
    </row>
    <row r="13" spans="1:32" x14ac:dyDescent="0.25">
      <c r="A13" s="1">
        <v>10</v>
      </c>
      <c r="C13" s="6"/>
      <c r="D13" s="7" t="s">
        <v>31</v>
      </c>
      <c r="E13" s="1">
        <f>IF(ISBLANK('Data entry'!E13),"",'Data entry'!E13)</f>
        <v>1</v>
      </c>
      <c r="F13" s="2" t="s">
        <v>4</v>
      </c>
      <c r="G13" s="1">
        <f>IF(ISBLANK('Data entry'!G13),"",'Data entry'!G13)</f>
        <v>0</v>
      </c>
      <c r="H13" s="7" t="s">
        <v>33</v>
      </c>
      <c r="I13" s="1" t="str">
        <f>_xlfn.IFS(ISBLANK('Data entry'!E13),"",'Data entry'!E13='Data entry'!G13,D13,'Data entry'!E13&gt;'Data entry'!G13,"None",'Data entry'!E13&lt;'Data entry'!G13,"None")</f>
        <v>None</v>
      </c>
      <c r="J13" s="1" t="str">
        <f>_xlfn.IFS(ISBLANK('Data entry'!E13),"",'Data entry'!E13='Data entry'!G13,H13,'Data entry'!E13&gt;'Data entry'!G13,"None",'Data entry'!E13&lt;'Data entry'!G13, "None")</f>
        <v>None</v>
      </c>
      <c r="K13" s="1" t="str">
        <f>_xlfn.IFS(ISBLANK('Data entry'!E13),"",'Data entry'!E13&gt;'Data entry'!G13,D13,'Data entry'!G13&gt;'Data entry'!E13,H13,'Data entry'!E13='Data entry'!G13,"None")</f>
        <v>GroupB2</v>
      </c>
      <c r="L13" s="1" t="str">
        <f>_xlfn.IFS(ISBLANK('Data entry'!E13),"",K13=D13,H13,K13=H13,D13,K13="None","None")</f>
        <v>GroupB4</v>
      </c>
      <c r="M13" s="1">
        <f t="shared" si="1"/>
        <v>3</v>
      </c>
      <c r="N13" s="7" t="s">
        <v>35</v>
      </c>
      <c r="O13" s="10" t="s">
        <v>43</v>
      </c>
      <c r="P13" s="10">
        <f>COUNTIF($I$4:$L$27,"GroupC2")</f>
        <v>3</v>
      </c>
      <c r="Q13" s="1">
        <f>COUNTIF(I4:I27,"GroupC2")</f>
        <v>0</v>
      </c>
      <c r="R13" s="1">
        <f>COUNTIF(J4:J27,"GroupC2")</f>
        <v>1</v>
      </c>
      <c r="S13" s="1">
        <f>COUNTIF(K4:K27,"GroupC2")</f>
        <v>1</v>
      </c>
      <c r="T13" s="1">
        <f>COUNTIF(L4:L34,"GroupC2")</f>
        <v>1</v>
      </c>
      <c r="U13" s="1">
        <f t="shared" si="2"/>
        <v>1</v>
      </c>
      <c r="V13" s="1">
        <f>SUMIF($D$4:$D$27,"GroupC2",$E$4:$E$27)</f>
        <v>1</v>
      </c>
      <c r="W13" s="1">
        <f>SUMIF($H$4:$H$27,"GroupC2",$G$4:$G$27)</f>
        <v>1</v>
      </c>
      <c r="X13" s="1">
        <f>SUMIF($D$4:$D$27,"GroupC2",$G$4:$G$27)</f>
        <v>1</v>
      </c>
      <c r="Y13" s="1">
        <f>SUMIF($H$4:$H$27,"GroupC2",$E$4:$E$27)</f>
        <v>1</v>
      </c>
      <c r="Z13" s="1">
        <f t="shared" si="3"/>
        <v>2</v>
      </c>
      <c r="AA13" s="1">
        <f t="shared" si="4"/>
        <v>2</v>
      </c>
      <c r="AB13" s="1">
        <f t="shared" si="5"/>
        <v>0</v>
      </c>
      <c r="AC13" s="1">
        <f t="shared" si="6"/>
        <v>4</v>
      </c>
      <c r="AD13" s="1">
        <v>1</v>
      </c>
      <c r="AE13">
        <f t="shared" si="0"/>
        <v>400000201</v>
      </c>
      <c r="AF13">
        <f t="shared" ref="AF13:AF15" si="10">RANK(AE13,AE$12:AE$15)</f>
        <v>3</v>
      </c>
    </row>
    <row r="14" spans="1:32" x14ac:dyDescent="0.25">
      <c r="A14" s="1">
        <v>11</v>
      </c>
      <c r="D14" s="7" t="s">
        <v>33</v>
      </c>
      <c r="E14" s="1">
        <f>IF(ISBLANK('Data entry'!E14),"",'Data entry'!E14)</f>
        <v>0</v>
      </c>
      <c r="F14" s="2" t="s">
        <v>4</v>
      </c>
      <c r="G14" s="1">
        <f>IF(ISBLANK('Data entry'!G14),"",'Data entry'!G14)</f>
        <v>3</v>
      </c>
      <c r="H14" s="7" t="s">
        <v>30</v>
      </c>
      <c r="I14" s="1" t="str">
        <f>_xlfn.IFS(ISBLANK('Data entry'!E14),"",'Data entry'!E14='Data entry'!G14,D14,'Data entry'!E14&gt;'Data entry'!G14,"None",'Data entry'!E14&lt;'Data entry'!G14,"None")</f>
        <v>None</v>
      </c>
      <c r="J14" s="1" t="str">
        <f>_xlfn.IFS(ISBLANK('Data entry'!E14),"",'Data entry'!E14='Data entry'!G14,H14,'Data entry'!E14&gt;'Data entry'!G14,"None",'Data entry'!E14&lt;'Data entry'!G14, "None")</f>
        <v>None</v>
      </c>
      <c r="K14" s="1" t="str">
        <f>_xlfn.IFS(ISBLANK('Data entry'!E14),"",'Data entry'!E14&gt;'Data entry'!G14,D14,'Data entry'!G14&gt;'Data entry'!E14,H14,'Data entry'!E14='Data entry'!G14,"None")</f>
        <v>GroupB1</v>
      </c>
      <c r="L14" s="1" t="str">
        <f>_xlfn.IFS(ISBLANK('Data entry'!E14),"",K14=D14,H14,K14=H14,D14,K14="None","None")</f>
        <v>GroupB4</v>
      </c>
      <c r="M14" s="1">
        <f t="shared" si="1"/>
        <v>4</v>
      </c>
      <c r="N14" s="7" t="s">
        <v>41</v>
      </c>
      <c r="O14" s="10" t="s">
        <v>43</v>
      </c>
      <c r="P14" s="10">
        <f>COUNTIF($I$4:$L$27,"GroupC3")</f>
        <v>3</v>
      </c>
      <c r="Q14" s="1">
        <f>COUNTIF(I4:I27,"GroupC3")</f>
        <v>1</v>
      </c>
      <c r="R14" s="1">
        <f>COUNTIF(J4:J27,"GroupC3")</f>
        <v>0</v>
      </c>
      <c r="S14" s="1">
        <f>COUNTIF(K4:K27,"GroupC3")</f>
        <v>0</v>
      </c>
      <c r="T14" s="1">
        <f>COUNTIF(L4:L34,"GroupC3")</f>
        <v>2</v>
      </c>
      <c r="U14" s="1">
        <f t="shared" si="2"/>
        <v>1</v>
      </c>
      <c r="V14" s="1">
        <f>SUMIF($D$4:$D$27,"GroupC3",$E$4:$E$27)</f>
        <v>0</v>
      </c>
      <c r="W14" s="1">
        <f>SUMIF($H$4:$H$27,"GroupC3",$G$4:$G$27)</f>
        <v>0</v>
      </c>
      <c r="X14" s="1">
        <f>SUMIF($D$4:$D$27,"GroupC3",$G$4:$G$27)</f>
        <v>0</v>
      </c>
      <c r="Y14" s="1">
        <f>SUMIF($H$4:$H$27,"GroupC3",$E$4:$E$27)</f>
        <v>4</v>
      </c>
      <c r="Z14" s="1">
        <f t="shared" si="3"/>
        <v>0</v>
      </c>
      <c r="AA14" s="1">
        <f t="shared" si="4"/>
        <v>4</v>
      </c>
      <c r="AB14" s="1">
        <f t="shared" si="5"/>
        <v>-4</v>
      </c>
      <c r="AC14" s="1">
        <f t="shared" si="6"/>
        <v>1</v>
      </c>
      <c r="AD14" s="1">
        <f t="shared" si="7"/>
        <v>2</v>
      </c>
      <c r="AE14">
        <f t="shared" si="0"/>
        <v>99600002</v>
      </c>
      <c r="AF14">
        <f t="shared" si="10"/>
        <v>4</v>
      </c>
    </row>
    <row r="15" spans="1:32" x14ac:dyDescent="0.25">
      <c r="A15" s="1">
        <v>12</v>
      </c>
      <c r="D15" s="7" t="s">
        <v>31</v>
      </c>
      <c r="E15" s="1">
        <f>IF(ISBLANK('Data entry'!E15),"",'Data entry'!E15)</f>
        <v>5</v>
      </c>
      <c r="F15" s="2" t="s">
        <v>4</v>
      </c>
      <c r="G15" s="1">
        <f>IF(ISBLANK('Data entry'!G15),"",'Data entry'!G15)</f>
        <v>0</v>
      </c>
      <c r="H15" s="7" t="s">
        <v>32</v>
      </c>
      <c r="I15" s="1" t="str">
        <f>_xlfn.IFS(ISBLANK('Data entry'!E15),"",'Data entry'!E15='Data entry'!G15,D15,'Data entry'!E15&gt;'Data entry'!G15,"None",'Data entry'!E15&lt;'Data entry'!G15,"None")</f>
        <v>None</v>
      </c>
      <c r="J15" s="1" t="str">
        <f>_xlfn.IFS(ISBLANK('Data entry'!E15),"",'Data entry'!E15='Data entry'!G15,H15,'Data entry'!E15&gt;'Data entry'!G15,"None",'Data entry'!E15&lt;'Data entry'!G15, "None")</f>
        <v>None</v>
      </c>
      <c r="K15" s="1" t="str">
        <f>_xlfn.IFS(ISBLANK('Data entry'!E15),"",'Data entry'!E15&gt;'Data entry'!G15,D15,'Data entry'!G15&gt;'Data entry'!E15,H15,'Data entry'!E15='Data entry'!G15,"None")</f>
        <v>GroupB2</v>
      </c>
      <c r="L15" s="1" t="str">
        <f>_xlfn.IFS(ISBLANK('Data entry'!E15),"",K15=D15,H15,K15=H15,D15,K15="None","None")</f>
        <v>GroupB3</v>
      </c>
      <c r="M15" s="1">
        <f t="shared" si="1"/>
        <v>2</v>
      </c>
      <c r="N15" s="7" t="s">
        <v>36</v>
      </c>
      <c r="O15" s="10" t="s">
        <v>43</v>
      </c>
      <c r="P15" s="10">
        <f>COUNTIF($I$4:$L$27,"GroupC4")</f>
        <v>3</v>
      </c>
      <c r="Q15" s="1">
        <f>COUNTIF(I4:I27,"GroupC4")</f>
        <v>0</v>
      </c>
      <c r="R15" s="1">
        <f>COUNTIF(J4:J27,"GroupC4")</f>
        <v>1</v>
      </c>
      <c r="S15" s="1">
        <f>COUNTIF(K4:K27,"GroupC4")</f>
        <v>1</v>
      </c>
      <c r="T15" s="1">
        <f>COUNTIF(L4:L34,"GroupC4")</f>
        <v>1</v>
      </c>
      <c r="U15" s="1">
        <f t="shared" si="2"/>
        <v>1</v>
      </c>
      <c r="V15" s="1">
        <f>SUMIF($D$4:$D$27,"GroupC4",$E$4:$E$27)</f>
        <v>0</v>
      </c>
      <c r="W15" s="1">
        <f>SUMIF($H$4:$H$27,"GroupC4",$G$4:$G$27)</f>
        <v>1</v>
      </c>
      <c r="X15" s="1">
        <f>SUMIF($D$4:$D$27,"GroupC4",$G$4:$G$27)</f>
        <v>1</v>
      </c>
      <c r="Y15" s="1">
        <f>SUMIF($H$4:$H$27,"GroupC4",$E$4:$E$27)</f>
        <v>0</v>
      </c>
      <c r="Z15" s="1">
        <f t="shared" si="3"/>
        <v>1</v>
      </c>
      <c r="AA15" s="1">
        <f t="shared" si="4"/>
        <v>1</v>
      </c>
      <c r="AB15" s="1">
        <f t="shared" si="5"/>
        <v>0</v>
      </c>
      <c r="AC15" s="1">
        <f t="shared" si="6"/>
        <v>4</v>
      </c>
      <c r="AD15" s="1">
        <v>150</v>
      </c>
      <c r="AE15">
        <f t="shared" si="0"/>
        <v>400000250</v>
      </c>
      <c r="AF15">
        <f t="shared" si="10"/>
        <v>2</v>
      </c>
    </row>
    <row r="16" spans="1:32" x14ac:dyDescent="0.25">
      <c r="A16" s="1">
        <v>13</v>
      </c>
      <c r="C16" s="6"/>
      <c r="D16" s="7" t="s">
        <v>34</v>
      </c>
      <c r="E16" s="1">
        <f>IF(ISBLANK('Data entry'!E16),"",'Data entry'!E16)</f>
        <v>1</v>
      </c>
      <c r="F16" s="2" t="s">
        <v>4</v>
      </c>
      <c r="G16" s="1">
        <f>IF(ISBLANK('Data entry'!G16),"",'Data entry'!G16)</f>
        <v>1</v>
      </c>
      <c r="H16" s="7" t="s">
        <v>35</v>
      </c>
      <c r="I16" s="1" t="str">
        <f>_xlfn.IFS(ISBLANK('Data entry'!E16),"",'Data entry'!E16='Data entry'!G16,D16,'Data entry'!E16&gt;'Data entry'!G16,"None",'Data entry'!E16&lt;'Data entry'!G16,"None")</f>
        <v>GroupC1</v>
      </c>
      <c r="J16" s="1" t="str">
        <f>_xlfn.IFS(ISBLANK('Data entry'!E16),"",'Data entry'!E16='Data entry'!G16,H16,'Data entry'!E16&gt;'Data entry'!G16,"None",'Data entry'!E16&lt;'Data entry'!G16, "None")</f>
        <v>GroupC2</v>
      </c>
      <c r="K16" s="1" t="str">
        <f>_xlfn.IFS(ISBLANK('Data entry'!E16),"",'Data entry'!E16&gt;'Data entry'!G16,D16,'Data entry'!G16&gt;'Data entry'!E16,H16,'Data entry'!E16='Data entry'!G16,"None")</f>
        <v>None</v>
      </c>
      <c r="L16" s="1" t="str">
        <f>_xlfn.IFS(ISBLANK('Data entry'!E16),"",K16=D16,H16,K16=H16,D16,K16="None","None")</f>
        <v>None</v>
      </c>
      <c r="M16" s="1">
        <f t="shared" si="1"/>
        <v>1</v>
      </c>
      <c r="N16" s="7" t="s">
        <v>37</v>
      </c>
      <c r="O16" s="10" t="s">
        <v>18</v>
      </c>
      <c r="P16" s="10">
        <f>COUNTIF($I$4:$L$27,"GroupD1")</f>
        <v>3</v>
      </c>
      <c r="Q16" s="1">
        <f>COUNTIF(I4:I27,"GroupD1")</f>
        <v>0</v>
      </c>
      <c r="R16" s="1">
        <f>COUNTIF(J4:J27,"GroupD1")</f>
        <v>0</v>
      </c>
      <c r="S16" s="1">
        <f>COUNTIF(K4:K27,"GroupD1")</f>
        <v>3</v>
      </c>
      <c r="T16" s="1">
        <f>COUNTIF(L4:L34,"GroupD1")</f>
        <v>0</v>
      </c>
      <c r="U16" s="1">
        <f t="shared" si="2"/>
        <v>0</v>
      </c>
      <c r="V16" s="1">
        <f>SUMIF($D$4:$D$27,"GroupD1",$E$4:$E$27)</f>
        <v>4</v>
      </c>
      <c r="W16" s="1">
        <f>SUMIF($H$4:$H$27,"GroupD1",$G$4:$G$27)</f>
        <v>2</v>
      </c>
      <c r="X16" s="1">
        <f>SUMIF($D$4:$D$27,"GroupD1",$G$4:$G$27)</f>
        <v>0</v>
      </c>
      <c r="Y16" s="1">
        <f>SUMIF($H$4:$H$27,"GroupD1",$E$4:$E$27)</f>
        <v>0</v>
      </c>
      <c r="Z16" s="1">
        <f t="shared" si="3"/>
        <v>6</v>
      </c>
      <c r="AA16" s="1">
        <f t="shared" si="4"/>
        <v>0</v>
      </c>
      <c r="AB16" s="1">
        <f t="shared" si="5"/>
        <v>6</v>
      </c>
      <c r="AC16" s="1">
        <f t="shared" si="6"/>
        <v>9</v>
      </c>
      <c r="AD16" s="1">
        <f t="shared" si="7"/>
        <v>4</v>
      </c>
      <c r="AE16">
        <f t="shared" si="0"/>
        <v>900600604</v>
      </c>
      <c r="AF16">
        <f>RANK(AE16,AE$16:AE$19)</f>
        <v>1</v>
      </c>
    </row>
    <row r="17" spans="1:32" x14ac:dyDescent="0.25">
      <c r="A17" s="1">
        <v>14</v>
      </c>
      <c r="C17" s="6"/>
      <c r="D17" s="7" t="s">
        <v>41</v>
      </c>
      <c r="E17" s="1">
        <f>IF(ISBLANK('Data entry'!E17),"",'Data entry'!E17)</f>
        <v>0</v>
      </c>
      <c r="F17" s="2" t="s">
        <v>4</v>
      </c>
      <c r="G17" s="1">
        <f>IF(ISBLANK('Data entry'!G17),"",'Data entry'!G17)</f>
        <v>0</v>
      </c>
      <c r="H17" s="7" t="s">
        <v>36</v>
      </c>
      <c r="I17" s="1" t="str">
        <f>_xlfn.IFS(ISBLANK('Data entry'!E17),"",'Data entry'!E17='Data entry'!G17,D17,'Data entry'!E17&gt;'Data entry'!G17,"None",'Data entry'!E17&lt;'Data entry'!G17,"None")</f>
        <v>GroupC3</v>
      </c>
      <c r="J17" s="1" t="str">
        <f>_xlfn.IFS(ISBLANK('Data entry'!E17),"",'Data entry'!E17='Data entry'!G17,H17,'Data entry'!E17&gt;'Data entry'!G17,"None",'Data entry'!E17&lt;'Data entry'!G17, "None")</f>
        <v>GroupC4</v>
      </c>
      <c r="K17" s="1" t="str">
        <f>_xlfn.IFS(ISBLANK('Data entry'!E17),"",'Data entry'!E17&gt;'Data entry'!G17,D17,'Data entry'!G17&gt;'Data entry'!E17,H17,'Data entry'!E17='Data entry'!G17,"None")</f>
        <v>None</v>
      </c>
      <c r="L17" s="1" t="str">
        <f>_xlfn.IFS(ISBLANK('Data entry'!E17),"",K17=D17,H17,K17=H17,D17,K17="None","None")</f>
        <v>None</v>
      </c>
      <c r="M17" s="1">
        <f t="shared" si="1"/>
        <v>4</v>
      </c>
      <c r="N17" s="7" t="s">
        <v>39</v>
      </c>
      <c r="O17" s="10" t="s">
        <v>18</v>
      </c>
      <c r="P17" s="10">
        <f>COUNTIF($I$4:$L$27,"GroupD2")</f>
        <v>3</v>
      </c>
      <c r="Q17" s="1">
        <f>COUNTIF(I4:I27,"GroupD2")</f>
        <v>0</v>
      </c>
      <c r="R17" s="1">
        <f>COUNTIF(J4:J27,"GroupD2")</f>
        <v>0</v>
      </c>
      <c r="S17" s="1">
        <f>COUNTIF(K4:K27,"GroupD2")</f>
        <v>0</v>
      </c>
      <c r="T17" s="1">
        <f>COUNTIF(L4:L34,"GroupD2")</f>
        <v>3</v>
      </c>
      <c r="U17" s="1">
        <f t="shared" si="2"/>
        <v>0</v>
      </c>
      <c r="V17" s="1">
        <f>SUMIF($D$4:$D$27,"GroupD2",$E$4:$E$27)</f>
        <v>0</v>
      </c>
      <c r="W17" s="1">
        <f>SUMIF($H$4:$H$27,"GroupD2",$G$4:$G$27)</f>
        <v>0</v>
      </c>
      <c r="X17" s="1">
        <f>SUMIF($D$4:$D$27,"GroupD2",$G$4:$G$27)</f>
        <v>2</v>
      </c>
      <c r="Y17" s="1">
        <f>SUMIF($H$4:$H$27,"GroupD2",$E$4:$E$27)</f>
        <v>2</v>
      </c>
      <c r="Z17" s="1">
        <f t="shared" si="3"/>
        <v>0</v>
      </c>
      <c r="AA17" s="1">
        <f t="shared" si="4"/>
        <v>4</v>
      </c>
      <c r="AB17" s="1">
        <f t="shared" si="5"/>
        <v>-4</v>
      </c>
      <c r="AC17" s="1">
        <f t="shared" si="6"/>
        <v>0</v>
      </c>
      <c r="AD17" s="1">
        <f t="shared" si="7"/>
        <v>3</v>
      </c>
      <c r="AE17">
        <f t="shared" si="0"/>
        <v>-399997</v>
      </c>
      <c r="AF17">
        <f t="shared" ref="AF17:AF19" si="11">RANK(AE17,AE$16:AE$19)</f>
        <v>4</v>
      </c>
    </row>
    <row r="18" spans="1:32" x14ac:dyDescent="0.25">
      <c r="A18" s="1">
        <v>15</v>
      </c>
      <c r="C18" s="6"/>
      <c r="D18" s="7" t="s">
        <v>34</v>
      </c>
      <c r="E18" s="1">
        <f>IF(ISBLANK('Data entry'!E18),"",'Data entry'!E18)</f>
        <v>3</v>
      </c>
      <c r="F18" s="2" t="s">
        <v>4</v>
      </c>
      <c r="G18" s="1">
        <f>IF(ISBLANK('Data entry'!G18),"",'Data entry'!G18)</f>
        <v>0</v>
      </c>
      <c r="H18" s="7" t="s">
        <v>41</v>
      </c>
      <c r="I18" s="1" t="str">
        <f>_xlfn.IFS(ISBLANK('Data entry'!E18),"",'Data entry'!E18='Data entry'!G18,D18,'Data entry'!E18&gt;'Data entry'!G18,"None",'Data entry'!E18&lt;'Data entry'!G18,"None")</f>
        <v>None</v>
      </c>
      <c r="J18" s="1" t="str">
        <f>_xlfn.IFS(ISBLANK('Data entry'!E18),"",'Data entry'!E18='Data entry'!G18,H18,'Data entry'!E18&gt;'Data entry'!G18,"None",'Data entry'!E18&lt;'Data entry'!G18, "None")</f>
        <v>None</v>
      </c>
      <c r="K18" s="1" t="str">
        <f>_xlfn.IFS(ISBLANK('Data entry'!E18),"",'Data entry'!E18&gt;'Data entry'!G18,D18,'Data entry'!G18&gt;'Data entry'!E18,H18,'Data entry'!E18='Data entry'!G18,"None")</f>
        <v>GroupC1</v>
      </c>
      <c r="L18" s="1" t="str">
        <f>_xlfn.IFS(ISBLANK('Data entry'!E18),"",K18=D18,H18,K18=H18,D18,K18="None","None")</f>
        <v>GroupC3</v>
      </c>
      <c r="M18" s="1">
        <f t="shared" si="1"/>
        <v>3</v>
      </c>
      <c r="N18" s="7" t="s">
        <v>38</v>
      </c>
      <c r="O18" s="10" t="s">
        <v>18</v>
      </c>
      <c r="P18" s="10">
        <f>COUNTIF($I$4:$L$27,"GroupD3")</f>
        <v>3</v>
      </c>
      <c r="Q18" s="1">
        <f>COUNTIF(I4:I27,"GroupD3")</f>
        <v>0</v>
      </c>
      <c r="R18" s="1">
        <f>COUNTIF(J4:J27,"GroupD3")</f>
        <v>0</v>
      </c>
      <c r="S18" s="1">
        <f>COUNTIF(K4:K27,"GroupD3")</f>
        <v>1</v>
      </c>
      <c r="T18" s="1">
        <f>COUNTIF(L4:L34,"GroupD3")</f>
        <v>2</v>
      </c>
      <c r="U18" s="1">
        <f t="shared" si="2"/>
        <v>0</v>
      </c>
      <c r="V18" s="1">
        <f>SUMIF($D$4:$D$27,"GroupD3",$E$4:$E$27)</f>
        <v>0</v>
      </c>
      <c r="W18" s="1">
        <f>SUMIF($H$4:$H$27,"GroupD3",$G$4:$G$27)</f>
        <v>1</v>
      </c>
      <c r="X18" s="1">
        <f>SUMIF($D$4:$D$27,"GroupD3",$G$4:$G$27)</f>
        <v>1</v>
      </c>
      <c r="Y18" s="1">
        <f>SUMIF($H$4:$H$27,"GroupD3",$E$4:$E$27)</f>
        <v>2</v>
      </c>
      <c r="Z18" s="1">
        <f t="shared" si="3"/>
        <v>1</v>
      </c>
      <c r="AA18" s="1">
        <f t="shared" si="4"/>
        <v>3</v>
      </c>
      <c r="AB18" s="1">
        <f t="shared" si="5"/>
        <v>-2</v>
      </c>
      <c r="AC18" s="1">
        <f t="shared" si="6"/>
        <v>3</v>
      </c>
      <c r="AD18" s="1">
        <f t="shared" si="7"/>
        <v>2</v>
      </c>
      <c r="AE18">
        <f t="shared" si="0"/>
        <v>299800102</v>
      </c>
      <c r="AF18">
        <f t="shared" si="11"/>
        <v>3</v>
      </c>
    </row>
    <row r="19" spans="1:32" x14ac:dyDescent="0.25">
      <c r="A19" s="1">
        <v>16</v>
      </c>
      <c r="C19" s="6"/>
      <c r="D19" s="7" t="s">
        <v>35</v>
      </c>
      <c r="E19" s="1">
        <f>IF(ISBLANK('Data entry'!E19),"",'Data entry'!E19)</f>
        <v>0</v>
      </c>
      <c r="F19" s="2" t="s">
        <v>4</v>
      </c>
      <c r="G19" s="1">
        <f>IF(ISBLANK('Data entry'!G19),"",'Data entry'!G19)</f>
        <v>1</v>
      </c>
      <c r="H19" s="7" t="s">
        <v>36</v>
      </c>
      <c r="I19" s="1" t="str">
        <f>_xlfn.IFS(ISBLANK('Data entry'!E19),"",'Data entry'!E19='Data entry'!G19,D19,'Data entry'!E19&gt;'Data entry'!G19,"None",'Data entry'!E19&lt;'Data entry'!G19,"None")</f>
        <v>None</v>
      </c>
      <c r="J19" s="1" t="str">
        <f>_xlfn.IFS(ISBLANK('Data entry'!E19),"",'Data entry'!E19='Data entry'!G19,H19,'Data entry'!E19&gt;'Data entry'!G19,"None",'Data entry'!E19&lt;'Data entry'!G19, "None")</f>
        <v>None</v>
      </c>
      <c r="K19" s="1" t="str">
        <f>_xlfn.IFS(ISBLANK('Data entry'!E19),"",'Data entry'!E19&gt;'Data entry'!G19,D19,'Data entry'!G19&gt;'Data entry'!E19,H19,'Data entry'!E19='Data entry'!G19,"None")</f>
        <v>GroupC4</v>
      </c>
      <c r="L19" s="1" t="str">
        <f>_xlfn.IFS(ISBLANK('Data entry'!E19),"",K19=D19,H19,K19=H19,D19,K19="None","None")</f>
        <v>GroupC2</v>
      </c>
      <c r="M19" s="1">
        <f t="shared" si="1"/>
        <v>2</v>
      </c>
      <c r="N19" s="7" t="s">
        <v>40</v>
      </c>
      <c r="O19" s="10" t="s">
        <v>18</v>
      </c>
      <c r="P19" s="10">
        <f>COUNTIF($I$4:$L$27,"GroupD4")</f>
        <v>3</v>
      </c>
      <c r="Q19" s="1">
        <f>COUNTIF(I4:I27,"GroupD4")</f>
        <v>0</v>
      </c>
      <c r="R19" s="1">
        <f>COUNTIF(J4:J27,"GroupD4")</f>
        <v>0</v>
      </c>
      <c r="S19" s="1">
        <f>COUNTIF(K4:K27,"GroupD4")</f>
        <v>2</v>
      </c>
      <c r="T19" s="1">
        <f>COUNTIF(L4:L34,"GroupD4")</f>
        <v>1</v>
      </c>
      <c r="U19" s="1">
        <f t="shared" si="2"/>
        <v>0</v>
      </c>
      <c r="V19" s="1">
        <f>SUMIF($D$4:$D$27,"GroupD4",$E$4:$E$27)</f>
        <v>0</v>
      </c>
      <c r="W19" s="1">
        <f>SUMIF($H$4:$H$27,"GroupD4",$G$4:$G$27)</f>
        <v>2</v>
      </c>
      <c r="X19" s="1">
        <f>SUMIF($D$4:$D$27,"GroupD4",$G$4:$G$27)</f>
        <v>2</v>
      </c>
      <c r="Y19" s="1">
        <f>SUMIF($H$4:$H$27,"GroupD4",$E$4:$E$27)</f>
        <v>0</v>
      </c>
      <c r="Z19" s="1">
        <f t="shared" si="3"/>
        <v>2</v>
      </c>
      <c r="AA19" s="1">
        <f t="shared" si="4"/>
        <v>2</v>
      </c>
      <c r="AB19" s="1">
        <f t="shared" si="5"/>
        <v>0</v>
      </c>
      <c r="AC19" s="1">
        <f t="shared" si="6"/>
        <v>6</v>
      </c>
      <c r="AD19" s="1">
        <f t="shared" si="7"/>
        <v>1</v>
      </c>
      <c r="AE19">
        <f t="shared" si="0"/>
        <v>600000201</v>
      </c>
      <c r="AF19">
        <f t="shared" si="11"/>
        <v>2</v>
      </c>
    </row>
    <row r="20" spans="1:32" x14ac:dyDescent="0.25">
      <c r="A20" s="1">
        <v>17</v>
      </c>
      <c r="C20" s="6"/>
      <c r="D20" s="7" t="s">
        <v>36</v>
      </c>
      <c r="E20" s="1">
        <f>IF(ISBLANK('Data entry'!E20),"",'Data entry'!E20)</f>
        <v>0</v>
      </c>
      <c r="F20" s="2" t="s">
        <v>4</v>
      </c>
      <c r="G20" s="1">
        <f>IF(ISBLANK('Data entry'!G20),"",'Data entry'!G20)</f>
        <v>1</v>
      </c>
      <c r="H20" s="7" t="s">
        <v>34</v>
      </c>
      <c r="I20" s="1" t="str">
        <f>_xlfn.IFS(ISBLANK('Data entry'!E20),"",'Data entry'!E20='Data entry'!G20,D20,'Data entry'!E20&gt;'Data entry'!G20,"None",'Data entry'!E20&lt;'Data entry'!G20,"None")</f>
        <v>None</v>
      </c>
      <c r="J20" s="1" t="str">
        <f>_xlfn.IFS(ISBLANK('Data entry'!E20),"",'Data entry'!E20='Data entry'!G20,H20,'Data entry'!E20&gt;'Data entry'!G20,"None",'Data entry'!E20&lt;'Data entry'!G20, "None")</f>
        <v>None</v>
      </c>
      <c r="K20" s="1" t="str">
        <f>_xlfn.IFS(ISBLANK('Data entry'!E20),"",'Data entry'!E20&gt;'Data entry'!G20,D20,'Data entry'!G20&gt;'Data entry'!E20,H20,'Data entry'!E20='Data entry'!G20,"None")</f>
        <v>GroupC1</v>
      </c>
      <c r="L20" s="1" t="str">
        <f>_xlfn.IFS(ISBLANK('Data entry'!E20),"",K20=D20,H20,K20=H20,D20,K20="None","None")</f>
        <v>GroupC4</v>
      </c>
    </row>
    <row r="21" spans="1:32" x14ac:dyDescent="0.25">
      <c r="A21" s="1">
        <v>18</v>
      </c>
      <c r="C21" s="6"/>
      <c r="D21" s="7" t="s">
        <v>35</v>
      </c>
      <c r="E21" s="1">
        <f>IF(ISBLANK('Data entry'!E21),"",'Data entry'!E21)</f>
        <v>1</v>
      </c>
      <c r="F21" s="2" t="s">
        <v>4</v>
      </c>
      <c r="G21" s="1">
        <f>IF(ISBLANK('Data entry'!G21),"",'Data entry'!G21)</f>
        <v>0</v>
      </c>
      <c r="H21" s="7" t="s">
        <v>41</v>
      </c>
      <c r="I21" s="1" t="str">
        <f>_xlfn.IFS(ISBLANK('Data entry'!E21),"",'Data entry'!E21='Data entry'!G21,D21,'Data entry'!E21&gt;'Data entry'!G21,"None",'Data entry'!E21&lt;'Data entry'!G21,"None")</f>
        <v>None</v>
      </c>
      <c r="J21" s="1" t="str">
        <f>_xlfn.IFS(ISBLANK('Data entry'!E21),"",'Data entry'!E21='Data entry'!G21,H21,'Data entry'!E21&gt;'Data entry'!G21,"None",'Data entry'!E21&lt;'Data entry'!G21, "None")</f>
        <v>None</v>
      </c>
      <c r="K21" s="1" t="str">
        <f>_xlfn.IFS(ISBLANK('Data entry'!E21),"",'Data entry'!E21&gt;'Data entry'!G21,D21,'Data entry'!G21&gt;'Data entry'!E21,H21,'Data entry'!E21='Data entry'!G21,"None")</f>
        <v>GroupC2</v>
      </c>
      <c r="L21" s="1" t="str">
        <f>_xlfn.IFS(ISBLANK('Data entry'!E21),"",K21=D21,H21,K21=H21,D21,K21="None","None")</f>
        <v>GroupC3</v>
      </c>
    </row>
    <row r="22" spans="1:32" x14ac:dyDescent="0.25">
      <c r="A22" s="1">
        <v>19</v>
      </c>
      <c r="C22" s="6"/>
      <c r="D22" s="7" t="s">
        <v>37</v>
      </c>
      <c r="E22" s="1">
        <f>IF(ISBLANK('Data entry'!E22),"",'Data entry'!E22)</f>
        <v>2</v>
      </c>
      <c r="F22" s="2" t="s">
        <v>4</v>
      </c>
      <c r="G22" s="1">
        <f>IF(ISBLANK('Data entry'!G22),"",'Data entry'!G22)</f>
        <v>0</v>
      </c>
      <c r="H22" s="7" t="s">
        <v>39</v>
      </c>
      <c r="I22" s="1" t="str">
        <f>_xlfn.IFS(ISBLANK('Data entry'!E22),"",'Data entry'!E22='Data entry'!G22,D22,'Data entry'!E22&gt;'Data entry'!G22,"None",'Data entry'!E22&lt;'Data entry'!G22,"None")</f>
        <v>None</v>
      </c>
      <c r="J22" s="1" t="str">
        <f>_xlfn.IFS(ISBLANK('Data entry'!E22),"",'Data entry'!E22='Data entry'!G22,H22,'Data entry'!E22&gt;'Data entry'!G22,"None",'Data entry'!E22&lt;'Data entry'!G22, "None")</f>
        <v>None</v>
      </c>
      <c r="K22" s="1" t="str">
        <f>_xlfn.IFS(ISBLANK('Data entry'!E22),"",'Data entry'!E22&gt;'Data entry'!G22,D22,'Data entry'!G22&gt;'Data entry'!E22,H22,'Data entry'!E22='Data entry'!G22,"None")</f>
        <v>GroupD1</v>
      </c>
      <c r="L22" s="1" t="str">
        <f>_xlfn.IFS(ISBLANK('Data entry'!E22),"",K22=D22,H22,K22=H22,D22,K22="None","None")</f>
        <v>GroupD2</v>
      </c>
      <c r="P22" s="10"/>
    </row>
    <row r="23" spans="1:32" x14ac:dyDescent="0.25">
      <c r="A23" s="1">
        <v>20</v>
      </c>
      <c r="C23" s="6"/>
      <c r="D23" s="7" t="s">
        <v>38</v>
      </c>
      <c r="E23" s="1">
        <f>IF(ISBLANK('Data entry'!E23),"",'Data entry'!E23)</f>
        <v>0</v>
      </c>
      <c r="F23" s="2" t="s">
        <v>4</v>
      </c>
      <c r="G23" s="1">
        <f>IF(ISBLANK('Data entry'!G23),"",'Data entry'!G23)</f>
        <v>1</v>
      </c>
      <c r="H23" s="7" t="s">
        <v>40</v>
      </c>
      <c r="I23" s="1" t="str">
        <f>_xlfn.IFS(ISBLANK('Data entry'!E23),"",'Data entry'!E23='Data entry'!G23,D23,'Data entry'!E23&gt;'Data entry'!G23,"None",'Data entry'!E23&lt;'Data entry'!G23,"None")</f>
        <v>None</v>
      </c>
      <c r="J23" s="1" t="str">
        <f>_xlfn.IFS(ISBLANK('Data entry'!E23),"",'Data entry'!E23='Data entry'!G23,H23,'Data entry'!E23&gt;'Data entry'!G23,"None",'Data entry'!E23&lt;'Data entry'!G23, "None")</f>
        <v>None</v>
      </c>
      <c r="K23" s="1" t="str">
        <f>_xlfn.IFS(ISBLANK('Data entry'!E23),"",'Data entry'!E23&gt;'Data entry'!G23,D23,'Data entry'!G23&gt;'Data entry'!E23,H23,'Data entry'!E23='Data entry'!G23,"None")</f>
        <v>GroupD4</v>
      </c>
      <c r="L23" s="1" t="str">
        <f>_xlfn.IFS(ISBLANK('Data entry'!E23),"",K23=D23,H23,K23=H23,D23,K23="None","None")</f>
        <v>GroupD3</v>
      </c>
    </row>
    <row r="24" spans="1:32" x14ac:dyDescent="0.25">
      <c r="A24" s="1">
        <v>21</v>
      </c>
      <c r="C24" s="6"/>
      <c r="D24" s="7" t="s">
        <v>37</v>
      </c>
      <c r="E24" s="1">
        <f>IF(ISBLANK('Data entry'!E24),"",'Data entry'!E24)</f>
        <v>2</v>
      </c>
      <c r="F24" s="2" t="s">
        <v>4</v>
      </c>
      <c r="G24" s="1">
        <f>IF(ISBLANK('Data entry'!G24),"",'Data entry'!G24)</f>
        <v>0</v>
      </c>
      <c r="H24" s="7" t="s">
        <v>38</v>
      </c>
      <c r="I24" s="1" t="str">
        <f>_xlfn.IFS(ISBLANK('Data entry'!E24),"",'Data entry'!E24='Data entry'!G24,D24,'Data entry'!E24&gt;'Data entry'!G24,"None",'Data entry'!E24&lt;'Data entry'!G24,"None")</f>
        <v>None</v>
      </c>
      <c r="J24" s="1" t="str">
        <f>_xlfn.IFS(ISBLANK('Data entry'!E24),"",'Data entry'!E24='Data entry'!G24,H24,'Data entry'!E24&gt;'Data entry'!G24,"None",'Data entry'!E24&lt;'Data entry'!G24, "None")</f>
        <v>None</v>
      </c>
      <c r="K24" s="1" t="str">
        <f>_xlfn.IFS(ISBLANK('Data entry'!E24),"",'Data entry'!E24&gt;'Data entry'!G24,D24,'Data entry'!G24&gt;'Data entry'!E24,H24,'Data entry'!E24='Data entry'!G24,"None")</f>
        <v>GroupD1</v>
      </c>
      <c r="L24" s="1" t="str">
        <f>_xlfn.IFS(ISBLANK('Data entry'!E24),"",K24=D24,H24,K24=H24,D24,K24="None","None")</f>
        <v>GroupD3</v>
      </c>
    </row>
    <row r="25" spans="1:32" x14ac:dyDescent="0.25">
      <c r="A25" s="1">
        <v>22</v>
      </c>
      <c r="C25" s="6"/>
      <c r="D25" s="7" t="s">
        <v>39</v>
      </c>
      <c r="E25" s="1">
        <f>IF(ISBLANK('Data entry'!E25),"",'Data entry'!E25)</f>
        <v>0</v>
      </c>
      <c r="F25" s="2" t="s">
        <v>4</v>
      </c>
      <c r="G25" s="1">
        <f>IF(ISBLANK('Data entry'!G25),"",'Data entry'!G25)</f>
        <v>1</v>
      </c>
      <c r="H25" s="7" t="s">
        <v>40</v>
      </c>
      <c r="I25" s="1" t="str">
        <f>_xlfn.IFS(ISBLANK('Data entry'!E25),"",'Data entry'!E25='Data entry'!G25,D25,'Data entry'!E25&gt;'Data entry'!G25,"None",'Data entry'!E25&lt;'Data entry'!G25,"None")</f>
        <v>None</v>
      </c>
      <c r="J25" s="1" t="str">
        <f>_xlfn.IFS(ISBLANK('Data entry'!E25),"",'Data entry'!E25='Data entry'!G25,H25,'Data entry'!E25&gt;'Data entry'!G25,"None",'Data entry'!E25&lt;'Data entry'!G25, "None")</f>
        <v>None</v>
      </c>
      <c r="K25" s="1" t="str">
        <f>_xlfn.IFS(ISBLANK('Data entry'!E25),"",'Data entry'!E25&gt;'Data entry'!G25,D25,'Data entry'!G25&gt;'Data entry'!E25,H25,'Data entry'!E25='Data entry'!G25,"None")</f>
        <v>GroupD4</v>
      </c>
      <c r="L25" s="1" t="str">
        <f>_xlfn.IFS(ISBLANK('Data entry'!E25),"",K25=D25,H25,K25=H25,D25,K25="None","None")</f>
        <v>GroupD2</v>
      </c>
    </row>
    <row r="26" spans="1:32" x14ac:dyDescent="0.25">
      <c r="A26" s="1">
        <v>23</v>
      </c>
      <c r="C26" s="6"/>
      <c r="D26" s="7" t="s">
        <v>40</v>
      </c>
      <c r="E26" s="1">
        <f>IF(ISBLANK('Data entry'!E26),"",'Data entry'!E26)</f>
        <v>0</v>
      </c>
      <c r="F26" s="2" t="s">
        <v>4</v>
      </c>
      <c r="G26" s="1">
        <f>IF(ISBLANK('Data entry'!G26),"",'Data entry'!G26)</f>
        <v>2</v>
      </c>
      <c r="H26" s="7" t="s">
        <v>37</v>
      </c>
      <c r="I26" s="1" t="str">
        <f>_xlfn.IFS(ISBLANK('Data entry'!E26),"",'Data entry'!E26='Data entry'!G26,D26,'Data entry'!E26&gt;'Data entry'!G26,"None",'Data entry'!E26&lt;'Data entry'!G26,"None")</f>
        <v>None</v>
      </c>
      <c r="J26" s="1" t="str">
        <f>_xlfn.IFS(ISBLANK('Data entry'!E26),"",'Data entry'!E26='Data entry'!G26,H26,'Data entry'!E26&gt;'Data entry'!G26,"None",'Data entry'!E26&lt;'Data entry'!G26, "None")</f>
        <v>None</v>
      </c>
      <c r="K26" s="1" t="str">
        <f>_xlfn.IFS(ISBLANK('Data entry'!E26),"",'Data entry'!E26&gt;'Data entry'!G26,D26,'Data entry'!G26&gt;'Data entry'!E26,H26,'Data entry'!E26='Data entry'!G26,"None")</f>
        <v>GroupD1</v>
      </c>
      <c r="L26" s="1" t="str">
        <f>_xlfn.IFS(ISBLANK('Data entry'!E26),"",K26=D26,H26,K26=H26,D26,K26="None","None")</f>
        <v>GroupD4</v>
      </c>
    </row>
    <row r="27" spans="1:32" x14ac:dyDescent="0.25">
      <c r="A27" s="1">
        <v>24</v>
      </c>
      <c r="C27" s="6"/>
      <c r="D27" s="7" t="s">
        <v>39</v>
      </c>
      <c r="E27" s="1">
        <f>IF(ISBLANK('Data entry'!E27),"",'Data entry'!E27)</f>
        <v>0</v>
      </c>
      <c r="F27" s="2" t="s">
        <v>4</v>
      </c>
      <c r="G27" s="1">
        <f>IF(ISBLANK('Data entry'!G27),"",'Data entry'!G27)</f>
        <v>1</v>
      </c>
      <c r="H27" s="7" t="s">
        <v>38</v>
      </c>
      <c r="I27" s="1" t="str">
        <f>_xlfn.IFS(ISBLANK('Data entry'!E27),"",'Data entry'!E27='Data entry'!G27,D27,'Data entry'!E27&gt;'Data entry'!G27,"None",'Data entry'!E27&lt;'Data entry'!G27,"None")</f>
        <v>None</v>
      </c>
      <c r="J27" s="1" t="str">
        <f>_xlfn.IFS(ISBLANK('Data entry'!E27),"",'Data entry'!E27='Data entry'!G27,H27,'Data entry'!E27&gt;'Data entry'!G27,"None",'Data entry'!E27&lt;'Data entry'!G27, "None")</f>
        <v>None</v>
      </c>
      <c r="K27" s="1" t="str">
        <f>_xlfn.IFS(ISBLANK('Data entry'!E27),"",'Data entry'!E27&gt;'Data entry'!G27,D27,'Data entry'!G27&gt;'Data entry'!E27,H27,'Data entry'!E27='Data entry'!G27,"None")</f>
        <v>GroupD3</v>
      </c>
      <c r="L27" s="1" t="str">
        <f>_xlfn.IFS(ISBLANK('Data entry'!E27),"",K27=D27,H27,K27=H27,D27,K27="None","None")</f>
        <v>GroupD2</v>
      </c>
    </row>
    <row r="28" spans="1:32" x14ac:dyDescent="0.25">
      <c r="C28" s="6"/>
      <c r="F28" s="2"/>
      <c r="K28" s="1" t="str">
        <f t="shared" ref="K28" si="12">_xlfn.IFS(ISBLANK(E28),"",E28&gt;G28,D28,G28&gt;E28,H28,E28=G28,"None")</f>
        <v/>
      </c>
    </row>
    <row r="29" spans="1:32" ht="18.75" x14ac:dyDescent="0.25">
      <c r="A29" s="9" t="s">
        <v>25</v>
      </c>
      <c r="C29" s="6"/>
      <c r="F29" s="2"/>
    </row>
    <row r="30" spans="1:32" x14ac:dyDescent="0.25">
      <c r="A30" s="8" t="s">
        <v>98</v>
      </c>
      <c r="F30" s="2"/>
    </row>
    <row r="31" spans="1:32" x14ac:dyDescent="0.25">
      <c r="A31" s="1">
        <v>25</v>
      </c>
      <c r="C31" s="6"/>
      <c r="D31" s="7" t="str">
        <f>W36</f>
        <v>AM Soccer Club</v>
      </c>
      <c r="E31" s="1">
        <f>IF(ISBLANK('Data entry'!E31),"",'Data entry'!E31)</f>
        <v>1</v>
      </c>
      <c r="F31" s="2" t="s">
        <v>4</v>
      </c>
      <c r="G31" s="1">
        <f>IF(ISBLANK('Data entry'!G31),"",'Data entry'!G31)</f>
        <v>3</v>
      </c>
      <c r="H31" s="7" t="str">
        <f>W38</f>
        <v>Tavira White</v>
      </c>
      <c r="M31" s="1" t="s">
        <v>54</v>
      </c>
      <c r="O31" s="1" t="s">
        <v>16</v>
      </c>
      <c r="P31" s="1" t="s">
        <v>17</v>
      </c>
      <c r="Q31" s="1" t="s">
        <v>18</v>
      </c>
      <c r="R31" s="1" t="s">
        <v>19</v>
      </c>
      <c r="S31" s="1" t="s">
        <v>20</v>
      </c>
      <c r="T31" s="1" t="s">
        <v>21</v>
      </c>
      <c r="U31" s="1" t="s">
        <v>22</v>
      </c>
    </row>
    <row r="32" spans="1:32" x14ac:dyDescent="0.25">
      <c r="A32" s="1">
        <v>26</v>
      </c>
      <c r="C32" s="6"/>
      <c r="D32" s="7" t="str">
        <f>W41</f>
        <v>Sao Bras</v>
      </c>
      <c r="E32" s="1">
        <f>IF(ISBLANK('Data entry'!E32),"",'Data entry'!E32)</f>
        <v>1</v>
      </c>
      <c r="F32" s="2" t="s">
        <v>4</v>
      </c>
      <c r="G32" s="1">
        <f>IF(ISBLANK('Data entry'!G32),"",'Data entry'!G32)</f>
        <v>3</v>
      </c>
      <c r="H32" s="7" t="str">
        <f>W33</f>
        <v>Olhao White</v>
      </c>
    </row>
    <row r="33" spans="1:23" x14ac:dyDescent="0.25">
      <c r="A33" s="1">
        <v>27</v>
      </c>
      <c r="D33" s="7" t="str">
        <f>W45</f>
        <v>Tavira Blue</v>
      </c>
      <c r="E33" s="1">
        <f>IF(ISBLANK('Data entry'!E33),"",'Data entry'!E33)</f>
        <v>0</v>
      </c>
      <c r="F33" s="2" t="s">
        <v>4</v>
      </c>
      <c r="G33" s="1">
        <f>IF(ISBLANK('Data entry'!G33),"",'Data entry'!G33)</f>
        <v>2</v>
      </c>
      <c r="H33" s="7" t="str">
        <f>W49</f>
        <v>PNE Equipe UMA</v>
      </c>
      <c r="L33" s="1" t="s">
        <v>51</v>
      </c>
      <c r="M33" s="1">
        <v>1</v>
      </c>
      <c r="N33" s="7" t="str">
        <f>VLOOKUP(M33,M$4:AC$7,2,FALSE)</f>
        <v>GroupA3</v>
      </c>
      <c r="O33" s="1">
        <f>VLOOKUP($N33,$N$4:$AC$7,3,FALSE)</f>
        <v>3</v>
      </c>
      <c r="P33" s="1">
        <f>VLOOKUP($N33,$N$4:$AC$7,6,FALSE)</f>
        <v>1</v>
      </c>
      <c r="Q33" s="1">
        <f>VLOOKUP($N33,$N$4:$AC$7,8,FALSE)</f>
        <v>2</v>
      </c>
      <c r="R33" s="1">
        <f>VLOOKUP($N33,$N$4:$AC$7,7,FALSE)</f>
        <v>0</v>
      </c>
      <c r="S33" s="1">
        <f>VLOOKUP($N33,$N$4:$AC$7,13,FALSE)</f>
        <v>2</v>
      </c>
      <c r="T33" s="1">
        <f>VLOOKUP($N33,$N$4:$AC$7,14,FALSE)</f>
        <v>1</v>
      </c>
      <c r="U33" s="1">
        <f>VLOOKUP($N33,$N$4:$AC$7,16,FALSE)</f>
        <v>5</v>
      </c>
      <c r="W33" s="7" t="str">
        <f>VLOOKUP(N33,$H$80:$I$95,2)</f>
        <v>Olhao White</v>
      </c>
    </row>
    <row r="34" spans="1:23" x14ac:dyDescent="0.25">
      <c r="A34" s="1">
        <v>28</v>
      </c>
      <c r="D34" s="7" t="str">
        <f>W50</f>
        <v>Long Bennington</v>
      </c>
      <c r="E34" s="1">
        <f>IF(ISBLANK('Data entry'!E34),"",'Data entry'!E34)</f>
        <v>0</v>
      </c>
      <c r="F34" s="2" t="s">
        <v>4</v>
      </c>
      <c r="G34" s="1">
        <f>IF(ISBLANK('Data entry'!G34),"",'Data entry'!G34)</f>
        <v>1</v>
      </c>
      <c r="H34" s="7" t="str">
        <f>W44</f>
        <v>Thanet Barbarians</v>
      </c>
      <c r="M34" s="1">
        <v>2</v>
      </c>
      <c r="N34" s="7" t="str">
        <f>VLOOKUP(M34,M$4:AC$7,2,FALSE)</f>
        <v>GroupA1</v>
      </c>
      <c r="O34" s="1">
        <f>VLOOKUP($N34,$N$4:$AC$7,3,FALSE)</f>
        <v>3</v>
      </c>
      <c r="P34" s="1">
        <f>VLOOKUP($N34,$N$4:$AC$7,6,FALSE)</f>
        <v>1</v>
      </c>
      <c r="Q34" s="1">
        <f>VLOOKUP($N34,$N$4:$AC$7,8,FALSE)</f>
        <v>1</v>
      </c>
      <c r="R34" s="1">
        <f>VLOOKUP($N34,$N$4:$AC$7,7,FALSE)</f>
        <v>1</v>
      </c>
      <c r="S34" s="1">
        <f>VLOOKUP($N34,$N$4:$AC$7,13,FALSE)</f>
        <v>1</v>
      </c>
      <c r="T34" s="1">
        <f>VLOOKUP($N34,$N$4:$AC$7,14,FALSE)</f>
        <v>1</v>
      </c>
      <c r="U34" s="1">
        <f>VLOOKUP($N34,$N$4:$AC$7,16,FALSE)</f>
        <v>4</v>
      </c>
      <c r="W34" s="7" t="str">
        <f t="shared" ref="W34:W51" si="13">VLOOKUP(N34,$H$80:$I$95,2)</f>
        <v>Browns 1</v>
      </c>
    </row>
    <row r="35" spans="1:23" x14ac:dyDescent="0.25">
      <c r="A35" s="1">
        <v>29</v>
      </c>
      <c r="C35" s="6"/>
      <c r="D35" s="7" t="str">
        <f>W46</f>
        <v>Browns 2</v>
      </c>
      <c r="E35" s="1">
        <f>IF(ISBLANK('Data entry'!E35),"",'Data entry'!E35)</f>
        <v>0</v>
      </c>
      <c r="F35" s="2" t="s">
        <v>4</v>
      </c>
      <c r="G35" s="1">
        <f>IF(ISBLANK('Data entry'!G35),"",'Data entry'!G35)</f>
        <v>2</v>
      </c>
      <c r="H35" s="7" t="str">
        <f>W48</f>
        <v>Olhao Yellow</v>
      </c>
      <c r="M35" s="1">
        <v>3</v>
      </c>
      <c r="N35" s="7" t="str">
        <f>VLOOKUP(M35,M$4:AC$7,2,FALSE)</f>
        <v>GroupA2</v>
      </c>
      <c r="O35" s="1">
        <f>VLOOKUP($N35,$N$4:$AC$7,3,FALSE)</f>
        <v>3</v>
      </c>
      <c r="P35" s="1">
        <f>VLOOKUP($N35,$N$4:$AC$7,6,FALSE)</f>
        <v>0</v>
      </c>
      <c r="Q35" s="1">
        <f>VLOOKUP($N35,$N$4:$AC$7,8,FALSE)</f>
        <v>3</v>
      </c>
      <c r="R35" s="1">
        <f>VLOOKUP($N35,$N$4:$AC$7,7,FALSE)</f>
        <v>0</v>
      </c>
      <c r="S35" s="1">
        <f>VLOOKUP($N35,$N$4:$AC$7,13,FALSE)</f>
        <v>1</v>
      </c>
      <c r="T35" s="1">
        <f>VLOOKUP($N35,$N$4:$AC$7,14,FALSE)</f>
        <v>1</v>
      </c>
      <c r="U35" s="1">
        <f>VLOOKUP($N35,$N$4:$AC$7,16,FALSE)</f>
        <v>3</v>
      </c>
      <c r="W35" s="7" t="str">
        <f t="shared" si="13"/>
        <v>Portsmouth Yellows</v>
      </c>
    </row>
    <row r="36" spans="1:23" x14ac:dyDescent="0.25">
      <c r="A36" s="1">
        <v>30</v>
      </c>
      <c r="C36" s="6"/>
      <c r="D36" s="7" t="str">
        <f>W51</f>
        <v>Portsmouth Blacks</v>
      </c>
      <c r="E36" s="1">
        <f>IF(ISBLANK('Data entry'!E36),"",'Data entry'!E36)</f>
        <v>0</v>
      </c>
      <c r="F36" s="2" t="s">
        <v>4</v>
      </c>
      <c r="G36" s="1">
        <f>IF(ISBLANK('Data entry'!G36),"",'Data entry'!G36)</f>
        <v>3</v>
      </c>
      <c r="H36" s="7" t="str">
        <f>W43</f>
        <v>Portsmouth Blues</v>
      </c>
      <c r="M36" s="1">
        <v>4</v>
      </c>
      <c r="N36" s="7" t="str">
        <f>VLOOKUP(M36,M$4:AC$7,2,FALSE)</f>
        <v>GroupA4</v>
      </c>
      <c r="O36" s="1">
        <f>VLOOKUP($N36,$N$4:$AC$7,3,FALSE)</f>
        <v>3</v>
      </c>
      <c r="P36" s="1">
        <f>VLOOKUP($N36,$N$4:$AC$7,6,FALSE)</f>
        <v>0</v>
      </c>
      <c r="Q36" s="1">
        <f>VLOOKUP($N36,$N$4:$AC$7,8,FALSE)</f>
        <v>2</v>
      </c>
      <c r="R36" s="1">
        <f>VLOOKUP($N36,$N$4:$AC$7,7,FALSE)</f>
        <v>1</v>
      </c>
      <c r="S36" s="1">
        <f>VLOOKUP($N36,$N$4:$AC$7,13,FALSE)</f>
        <v>0</v>
      </c>
      <c r="T36" s="1">
        <f>VLOOKUP($N36,$N$4:$AC$7,14,FALSE)</f>
        <v>1</v>
      </c>
      <c r="U36" s="1">
        <f>VLOOKUP($N36,$N$4:$AC$7,16,FALSE)</f>
        <v>2</v>
      </c>
      <c r="W36" s="7" t="str">
        <f t="shared" si="13"/>
        <v>AM Soccer Club</v>
      </c>
    </row>
    <row r="37" spans="1:23" x14ac:dyDescent="0.25">
      <c r="A37" s="1">
        <v>31</v>
      </c>
      <c r="C37" s="6"/>
      <c r="D37" s="7" t="str">
        <f>W35</f>
        <v>Portsmouth Yellows</v>
      </c>
      <c r="E37" s="1">
        <f>IF(ISBLANK('Data entry'!E37),"",'Data entry'!E37)</f>
        <v>0</v>
      </c>
      <c r="F37" s="2" t="s">
        <v>4</v>
      </c>
      <c r="G37" s="1">
        <f>IF(ISBLANK('Data entry'!G37),"",'Data entry'!G37)</f>
        <v>2</v>
      </c>
      <c r="H37" s="7" t="str">
        <f>W39</f>
        <v>Clitheroe</v>
      </c>
      <c r="W37" s="7"/>
    </row>
    <row r="38" spans="1:23" x14ac:dyDescent="0.25">
      <c r="A38" s="1">
        <v>32</v>
      </c>
      <c r="D38" s="7" t="str">
        <f>W40</f>
        <v>PNE Team One</v>
      </c>
      <c r="E38" s="1">
        <f>IF(ISBLANK('Data entry'!E38),"",'Data entry'!E38)</f>
        <v>0</v>
      </c>
      <c r="F38" s="2" t="s">
        <v>4</v>
      </c>
      <c r="G38" s="1">
        <f>IF(ISBLANK('Data entry'!G38),"",'Data entry'!G38)</f>
        <v>2</v>
      </c>
      <c r="H38" s="7" t="str">
        <f>W34</f>
        <v>Browns 1</v>
      </c>
      <c r="L38" s="1" t="s">
        <v>55</v>
      </c>
      <c r="M38" s="1">
        <v>1</v>
      </c>
      <c r="N38" s="7" t="str">
        <f>VLOOKUP(M38,M8:AC11,2,FALSE)</f>
        <v>GroupB2</v>
      </c>
      <c r="O38" s="1">
        <f>VLOOKUP($N38,$N$8:$AC$11,3,FALSE)</f>
        <v>3</v>
      </c>
      <c r="P38" s="1">
        <f>VLOOKUP($N38,$N$8:$AC$11,6,FALSE)</f>
        <v>3</v>
      </c>
      <c r="Q38" s="1">
        <f>VLOOKUP($N38,$N$8:$AC$11,8,FALSE)</f>
        <v>0</v>
      </c>
      <c r="R38" s="1">
        <f>VLOOKUP($N38,$N$8:$AC$11,7,FALSE)</f>
        <v>0</v>
      </c>
      <c r="S38" s="1">
        <f>VLOOKUP($N38,$N$8:$AC$11,13,FALSE)</f>
        <v>9</v>
      </c>
      <c r="T38" s="1">
        <f>VLOOKUP($N38,$N$8:$AC$11,14,FALSE)</f>
        <v>1</v>
      </c>
      <c r="U38" s="1">
        <f>VLOOKUP($N38,$N$8:$AC$11,16,FALSE)</f>
        <v>9</v>
      </c>
      <c r="W38" s="7" t="str">
        <f t="shared" si="13"/>
        <v>Tavira White</v>
      </c>
    </row>
    <row r="39" spans="1:23" x14ac:dyDescent="0.25">
      <c r="F39" s="2"/>
      <c r="M39" s="1">
        <v>2</v>
      </c>
      <c r="N39" s="7" t="str">
        <f>VLOOKUP(M39,M8:AC11,2,FALSE)</f>
        <v>GroupB1</v>
      </c>
      <c r="O39" s="1">
        <f>VLOOKUP($N39,$N$8:$AC$11,3,FALSE)</f>
        <v>3</v>
      </c>
      <c r="P39" s="1">
        <f>VLOOKUP($N39,$N$8:$AC$11,6,FALSE)</f>
        <v>2</v>
      </c>
      <c r="Q39" s="1">
        <f>VLOOKUP($N39,$N$8:$AC$11,8,FALSE)</f>
        <v>0</v>
      </c>
      <c r="R39" s="1">
        <f>VLOOKUP($N39,$N$8:$AC$11,7,FALSE)</f>
        <v>1</v>
      </c>
      <c r="S39" s="1">
        <f>VLOOKUP($N39,$N$8:$AC$11,13,FALSE)</f>
        <v>12</v>
      </c>
      <c r="T39" s="1">
        <f>VLOOKUP($N39,$N$8:$AC$11,14,FALSE)</f>
        <v>3</v>
      </c>
      <c r="U39" s="1">
        <f>VLOOKUP($N39,$N$8:$AC$11,16,FALSE)</f>
        <v>6</v>
      </c>
      <c r="W39" s="7" t="str">
        <f t="shared" si="13"/>
        <v>Clitheroe</v>
      </c>
    </row>
    <row r="40" spans="1:23" x14ac:dyDescent="0.25">
      <c r="A40" s="8" t="s">
        <v>100</v>
      </c>
      <c r="C40" s="6"/>
      <c r="E40" s="1" t="str">
        <f>IF(ISBLANK('Data entry'!E40),"",'Data entry'!E40)</f>
        <v/>
      </c>
      <c r="F40" s="2"/>
      <c r="G40" s="1" t="str">
        <f>IF(ISBLANK('Data entry'!G40),"",'Data entry'!G40)</f>
        <v/>
      </c>
      <c r="M40" s="1">
        <v>3</v>
      </c>
      <c r="N40" s="7" t="str">
        <f>VLOOKUP(M40,M8:AC11,2,FALSE)</f>
        <v>GroupB4</v>
      </c>
      <c r="O40" s="1">
        <f>VLOOKUP($N40,$N$8:$AC$11,3,FALSE)</f>
        <v>3</v>
      </c>
      <c r="P40" s="1">
        <f>VLOOKUP($N40,$N$8:$AC$11,6,FALSE)</f>
        <v>0</v>
      </c>
      <c r="Q40" s="1">
        <f>VLOOKUP($N40,$N$8:$AC$11,8,FALSE)</f>
        <v>1</v>
      </c>
      <c r="R40" s="1">
        <f>VLOOKUP($N40,$N$8:$AC$11,7,FALSE)</f>
        <v>2</v>
      </c>
      <c r="S40" s="1">
        <f>VLOOKUP($N40,$N$8:$AC$11,13,FALSE)</f>
        <v>0</v>
      </c>
      <c r="T40" s="1">
        <f>VLOOKUP($N40,$N$8:$AC$11,14,FALSE)</f>
        <v>4</v>
      </c>
      <c r="U40" s="1">
        <f>VLOOKUP($N40,$N$8:$AC$11,16,FALSE)</f>
        <v>1</v>
      </c>
      <c r="W40" s="7" t="str">
        <f t="shared" si="13"/>
        <v>PNE Team One</v>
      </c>
    </row>
    <row r="41" spans="1:23" x14ac:dyDescent="0.25">
      <c r="A41" s="1">
        <v>33</v>
      </c>
      <c r="D41" s="7" t="str">
        <f>_xlfn.IFS(ISBLANK($E$31),"",$E$31&gt;$G$31,$H$31,$G$31&gt;$E$31,$D$31)</f>
        <v>AM Soccer Club</v>
      </c>
      <c r="E41" s="1">
        <f>IF(ISBLANK('Data entry'!E41),"",'Data entry'!E41)</f>
        <v>1</v>
      </c>
      <c r="F41" s="2" t="s">
        <v>4</v>
      </c>
      <c r="G41" s="1">
        <f>IF(ISBLANK('Data entry'!G41),"",'Data entry'!G41)</f>
        <v>2</v>
      </c>
      <c r="H41" s="7" t="str">
        <f>_xlfn.IFS(ISBLANK($E$33),"",$E$33&gt;$G$33,$H$33,$G$33&gt;$E$33,$D$33)</f>
        <v>Tavira Blue</v>
      </c>
      <c r="M41" s="1">
        <v>4</v>
      </c>
      <c r="N41" s="7" t="str">
        <f>VLOOKUP(M41,M8:AC11,2,FALSE)</f>
        <v>GroupB3</v>
      </c>
      <c r="O41" s="1">
        <f>VLOOKUP($N41,$N$8:$AC$11,3,FALSE)</f>
        <v>3</v>
      </c>
      <c r="P41" s="1">
        <f>VLOOKUP($N41,$N$8:$AC$11,6,FALSE)</f>
        <v>0</v>
      </c>
      <c r="Q41" s="1">
        <f>VLOOKUP($N41,$N$8:$AC$11,8,FALSE)</f>
        <v>1</v>
      </c>
      <c r="R41" s="1">
        <f>VLOOKUP($N41,$N$8:$AC$11,7,FALSE)</f>
        <v>2</v>
      </c>
      <c r="S41" s="1">
        <f>VLOOKUP($N41,$N$8:$AC$11,13,FALSE)</f>
        <v>0</v>
      </c>
      <c r="T41" s="1">
        <f>VLOOKUP($N41,$N$8:$AC$11,14,FALSE)</f>
        <v>13</v>
      </c>
      <c r="U41" s="1">
        <f>VLOOKUP($N41,$N$8:$AC$11,16,FALSE)</f>
        <v>1</v>
      </c>
      <c r="W41" s="7" t="str">
        <f t="shared" si="13"/>
        <v>Sao Bras</v>
      </c>
    </row>
    <row r="42" spans="1:23" x14ac:dyDescent="0.25">
      <c r="A42" s="1">
        <v>34</v>
      </c>
      <c r="D42" s="7" t="str">
        <f>_xlfn.IFS(ISBLANK($E$32),"",$E$32&gt;$G$32,$H$32,$G$32&gt;$E$32,$D$32)</f>
        <v>Sao Bras</v>
      </c>
      <c r="E42" s="1">
        <f>IF(ISBLANK('Data entry'!E42),"",'Data entry'!E42)</f>
        <v>0</v>
      </c>
      <c r="F42" s="2" t="s">
        <v>4</v>
      </c>
      <c r="G42" s="1">
        <f>IF(ISBLANK('Data entry'!G42),"",'Data entry'!G42)</f>
        <v>1</v>
      </c>
      <c r="H42" s="7" t="str">
        <f>_xlfn.IFS(ISBLANK($E$34),"",$E$34&gt;$G$34,$H$34,$G$34&gt;$E$34,$D$34)</f>
        <v>Long Bennington</v>
      </c>
      <c r="W42" s="7"/>
    </row>
    <row r="43" spans="1:23" x14ac:dyDescent="0.25">
      <c r="A43" s="1">
        <v>35</v>
      </c>
      <c r="C43" s="6"/>
      <c r="D43" s="7" t="str">
        <f>_xlfn.IFS(ISBLANK($E$35),"",$E$35&gt;$G$35,$H$35,$G$35&gt;$E$35,$D$35)</f>
        <v>Browns 2</v>
      </c>
      <c r="E43" s="1">
        <f>IF(ISBLANK('Data entry'!E43),"",'Data entry'!E43)</f>
        <v>0</v>
      </c>
      <c r="F43" s="2"/>
      <c r="G43" s="1">
        <f>IF(ISBLANK('Data entry'!G43),"",'Data entry'!G43)</f>
        <v>1</v>
      </c>
      <c r="H43" s="7" t="str">
        <f>_xlfn.IFS(ISBLANK($E$37),"",$E$37&gt;$G$37,$H$37,$G$37&gt;$E$37,$D$37)</f>
        <v>Portsmouth Yellows</v>
      </c>
      <c r="L43" s="1" t="s">
        <v>56</v>
      </c>
      <c r="M43" s="1">
        <v>1</v>
      </c>
      <c r="N43" s="7" t="str">
        <f>VLOOKUP(M43,M12:AC15,2,FALSE)</f>
        <v>GroupC1</v>
      </c>
      <c r="O43" s="1">
        <f>VLOOKUP($N43,$N$12:$AC$15,3,FALSE)</f>
        <v>3</v>
      </c>
      <c r="P43" s="1">
        <f>VLOOKUP($N43,$N$12:$AC$15,6,FALSE)</f>
        <v>2</v>
      </c>
      <c r="Q43" s="1">
        <f>VLOOKUP($N43,$N$12:$AC$15,8,FALSE)</f>
        <v>1</v>
      </c>
      <c r="R43" s="1">
        <f>VLOOKUP($N43,$N$12:$AC$15,7,FALSE)</f>
        <v>0</v>
      </c>
      <c r="S43" s="1">
        <f>VLOOKUP($N43,$N$12:$AC$15,13,FALSE)</f>
        <v>5</v>
      </c>
      <c r="T43" s="1">
        <f>VLOOKUP($N43,$N$12:$AC$15,14,FALSE)</f>
        <v>1</v>
      </c>
      <c r="U43" s="1">
        <f>VLOOKUP($N43,$N$12:$AC$15,16,FALSE)</f>
        <v>7</v>
      </c>
      <c r="W43" s="7" t="str">
        <f t="shared" si="13"/>
        <v>Portsmouth Blues</v>
      </c>
    </row>
    <row r="44" spans="1:23" x14ac:dyDescent="0.25">
      <c r="A44" s="1">
        <v>36</v>
      </c>
      <c r="C44" s="6"/>
      <c r="D44" s="7" t="str">
        <f>_xlfn.IFS(ISBLANK($E$36),"",$E$36&gt;$G$36,$H$36,$G$36&gt;$E$36,$D$36)</f>
        <v>Portsmouth Blacks</v>
      </c>
      <c r="E44" s="1">
        <f>IF(ISBLANK('Data entry'!E44),"",'Data entry'!E44)</f>
        <v>2</v>
      </c>
      <c r="F44" s="2" t="s">
        <v>4</v>
      </c>
      <c r="G44" s="1">
        <f>IF(ISBLANK('Data entry'!G44),"",'Data entry'!G44)</f>
        <v>0</v>
      </c>
      <c r="H44" s="7" t="str">
        <f>_xlfn.IFS(ISBLANK($E$38),"",$E$38&gt;$G$38,$H$38,$G$38&gt;$E$38,$D$38)</f>
        <v>PNE Team One</v>
      </c>
      <c r="M44" s="1">
        <v>2</v>
      </c>
      <c r="N44" s="7" t="str">
        <f>VLOOKUP(M44,M12:AC15,2,FALSE)</f>
        <v>GroupC4</v>
      </c>
      <c r="O44" s="1">
        <f>VLOOKUP($N44,$N$12:$AC$15,3,FALSE)</f>
        <v>3</v>
      </c>
      <c r="P44" s="1">
        <f>VLOOKUP($N44,$N$12:$AC$15,6,FALSE)</f>
        <v>1</v>
      </c>
      <c r="Q44" s="1">
        <f>VLOOKUP($N44,$N$12:$AC$15,8,FALSE)</f>
        <v>1</v>
      </c>
      <c r="R44" s="1">
        <f>VLOOKUP($N44,$N$12:$AC$15,7,FALSE)</f>
        <v>1</v>
      </c>
      <c r="S44" s="1">
        <f>VLOOKUP($N44,$N$12:$AC$15,13,FALSE)</f>
        <v>1</v>
      </c>
      <c r="T44" s="1">
        <f>VLOOKUP($N44,$N$12:$AC$15,14,FALSE)</f>
        <v>1</v>
      </c>
      <c r="U44" s="1">
        <f>VLOOKUP($N44,$N$12:$AC$15,16,FALSE)</f>
        <v>4</v>
      </c>
      <c r="W44" s="7" t="str">
        <f t="shared" si="13"/>
        <v>Thanet Barbarians</v>
      </c>
    </row>
    <row r="45" spans="1:23" x14ac:dyDescent="0.25">
      <c r="C45" s="6"/>
      <c r="F45" s="2"/>
      <c r="M45" s="1">
        <v>3</v>
      </c>
      <c r="N45" s="7" t="str">
        <f>VLOOKUP(M45,M12:AC15,2,FALSE)</f>
        <v>GroupC2</v>
      </c>
      <c r="O45" s="1">
        <f>VLOOKUP($N45,$N$12:$AC$15,3,FALSE)</f>
        <v>3</v>
      </c>
      <c r="P45" s="1">
        <f>VLOOKUP($N45,$N$12:$AC$15,6,FALSE)</f>
        <v>1</v>
      </c>
      <c r="Q45" s="1">
        <f>VLOOKUP($N45,$N$12:$AC$15,8,FALSE)</f>
        <v>1</v>
      </c>
      <c r="R45" s="1">
        <f>VLOOKUP($N45,$N$12:$AC$15,7,FALSE)</f>
        <v>1</v>
      </c>
      <c r="S45" s="1">
        <f>VLOOKUP($N45,$N$12:$AC$15,13,FALSE)</f>
        <v>2</v>
      </c>
      <c r="T45" s="1">
        <f>VLOOKUP($N45,$N$12:$AC$15,14,FALSE)</f>
        <v>2</v>
      </c>
      <c r="U45" s="1">
        <f>VLOOKUP($N45,$N$12:$AC$15,16,FALSE)</f>
        <v>4</v>
      </c>
      <c r="W45" s="7" t="str">
        <f t="shared" si="13"/>
        <v>Tavira Blue</v>
      </c>
    </row>
    <row r="46" spans="1:23" x14ac:dyDescent="0.25">
      <c r="A46" s="8" t="s">
        <v>99</v>
      </c>
      <c r="C46" s="6"/>
      <c r="E46" s="1" t="str">
        <f>IF(ISBLANK('Data entry'!E46),"",'Data entry'!E46)</f>
        <v/>
      </c>
      <c r="F46" s="2"/>
      <c r="G46" s="1" t="str">
        <f>IF(ISBLANK('Data entry'!G46),"",'Data entry'!G46)</f>
        <v/>
      </c>
      <c r="M46" s="1">
        <v>4</v>
      </c>
      <c r="N46" s="7" t="str">
        <f>VLOOKUP(M46,M12:AC15,2,FALSE)</f>
        <v>GroupC3</v>
      </c>
      <c r="O46" s="1">
        <f>VLOOKUP($N46,$N$12:$AC$15,3,FALSE)</f>
        <v>3</v>
      </c>
      <c r="P46" s="1">
        <f>VLOOKUP($N46,$N$12:$AC$15,6,FALSE)</f>
        <v>0</v>
      </c>
      <c r="Q46" s="1">
        <f>VLOOKUP($N46,$N$12:$AC$15,8,FALSE)</f>
        <v>1</v>
      </c>
      <c r="R46" s="1">
        <f>VLOOKUP($N46,$N$12:$AC$15,7,FALSE)</f>
        <v>2</v>
      </c>
      <c r="S46" s="1">
        <f>VLOOKUP($N46,$N$12:$AC$15,13,FALSE)</f>
        <v>0</v>
      </c>
      <c r="T46" s="1">
        <f>VLOOKUP($N46,$N$12:$AC$15,14,FALSE)</f>
        <v>4</v>
      </c>
      <c r="U46" s="1">
        <f>VLOOKUP($N46,$N$12:$AC$15,16,FALSE)</f>
        <v>1</v>
      </c>
      <c r="W46" s="7" t="str">
        <f t="shared" si="13"/>
        <v>Browns 2</v>
      </c>
    </row>
    <row r="47" spans="1:23" x14ac:dyDescent="0.25">
      <c r="A47" s="1">
        <v>37</v>
      </c>
      <c r="C47" s="6"/>
      <c r="D47" s="7" t="str">
        <f>_xlfn.IFS(ISBLANK($E$31),"",$E$31&gt;$G$31,$D$31,$G$31&gt;$E$31,$H$31)</f>
        <v>Tavira White</v>
      </c>
      <c r="E47" s="1">
        <f>IF(ISBLANK('Data entry'!E47),"",'Data entry'!E47)</f>
        <v>4</v>
      </c>
      <c r="F47" s="2" t="s">
        <v>4</v>
      </c>
      <c r="G47" s="1">
        <f>IF(ISBLANK('Data entry'!G47),"",'Data entry'!G47)</f>
        <v>0</v>
      </c>
      <c r="H47" s="7" t="str">
        <f>_xlfn.IFS(ISBLANK($E$33),"",$E$33&gt;$G$33,$D$33,$G$33&gt;$E$33,$H$33)</f>
        <v>PNE Equipe UMA</v>
      </c>
      <c r="W47" s="7"/>
    </row>
    <row r="48" spans="1:23" x14ac:dyDescent="0.25">
      <c r="A48" s="1">
        <v>38</v>
      </c>
      <c r="C48" s="6"/>
      <c r="D48" s="7" t="str">
        <f>_xlfn.IFS(ISBLANK($E$32),"",$E$32&gt;$G$32,$D$32,$G$32&gt;$E$32,$H$32)</f>
        <v>Olhao White</v>
      </c>
      <c r="E48" s="1">
        <f>IF(ISBLANK('Data entry'!E48),"",'Data entry'!E48)</f>
        <v>2</v>
      </c>
      <c r="F48" s="2" t="s">
        <v>4</v>
      </c>
      <c r="G48" s="1">
        <f>IF(ISBLANK('Data entry'!G48),"",'Data entry'!G48)</f>
        <v>0</v>
      </c>
      <c r="H48" s="7" t="str">
        <f>_xlfn.IFS(ISBLANK($E$34),"",$E$34&gt;$G$34,$D$34,$G$34&gt;$E$34,$H$34)</f>
        <v>Thanet Barbarians</v>
      </c>
      <c r="L48" s="1" t="s">
        <v>57</v>
      </c>
      <c r="M48" s="1">
        <v>1</v>
      </c>
      <c r="N48" s="7" t="str">
        <f>VLOOKUP(M48,M16:AC19,2,FALSE)</f>
        <v>GroupD1</v>
      </c>
      <c r="O48" s="1">
        <f>VLOOKUP($N48,$N$16:$AC$19,3,FALSE)</f>
        <v>3</v>
      </c>
      <c r="P48" s="1">
        <f>VLOOKUP($N48,$N$16:$AC$19,6,FALSE)</f>
        <v>3</v>
      </c>
      <c r="Q48" s="1">
        <f>VLOOKUP($N48,$N$16:$AC$19,8,FALSE)</f>
        <v>0</v>
      </c>
      <c r="R48" s="1">
        <f>VLOOKUP($N48,$N$16:$AC$19,7,FALSE)</f>
        <v>0</v>
      </c>
      <c r="S48" s="1">
        <f>VLOOKUP($N48,$N$16:$AC$19,13,FALSE)</f>
        <v>6</v>
      </c>
      <c r="T48" s="1">
        <f>VLOOKUP($N48,$N$16:$AC$19,14,FALSE)</f>
        <v>0</v>
      </c>
      <c r="U48" s="1">
        <f>VLOOKUP($N48,$N$16:$AC$19,16,FALSE)</f>
        <v>9</v>
      </c>
      <c r="W48" s="7" t="str">
        <f t="shared" si="13"/>
        <v>Olhao Yellow</v>
      </c>
    </row>
    <row r="49" spans="1:23" x14ac:dyDescent="0.25">
      <c r="A49" s="1">
        <v>39</v>
      </c>
      <c r="C49" s="6"/>
      <c r="D49" s="7" t="str">
        <f>_xlfn.IFS(ISBLANK($E$35),"",$E$35&gt;$G$35,$D$35,$G$35&gt;$E$35,$H$35)</f>
        <v>Olhao Yellow</v>
      </c>
      <c r="E49" s="1">
        <f>IF(ISBLANK('Data entry'!E49),"",'Data entry'!E49)</f>
        <v>1</v>
      </c>
      <c r="F49" s="2"/>
      <c r="G49" s="1">
        <f>IF(ISBLANK('Data entry'!G49),"",'Data entry'!G49)</f>
        <v>0</v>
      </c>
      <c r="H49" s="7" t="str">
        <f>_xlfn.IFS(ISBLANK($E$37),"",$E$37&gt;$G$37,$D$37,$G$37&gt;$E$37,$H$37)</f>
        <v>Clitheroe</v>
      </c>
      <c r="M49" s="1">
        <v>2</v>
      </c>
      <c r="N49" s="7" t="str">
        <f>VLOOKUP(M49,M16:AC19,2,FALSE)</f>
        <v>GroupD4</v>
      </c>
      <c r="O49" s="1">
        <f>VLOOKUP($N49,$N$16:$AC$19,3,FALSE)</f>
        <v>3</v>
      </c>
      <c r="P49" s="1">
        <f>VLOOKUP($N49,$N$16:$AC$19,6,FALSE)</f>
        <v>2</v>
      </c>
      <c r="Q49" s="1">
        <f>VLOOKUP($N49,$N$16:$AC$19,8,FALSE)</f>
        <v>0</v>
      </c>
      <c r="R49" s="1">
        <f>VLOOKUP($N49,$N$16:$AC$19,7,FALSE)</f>
        <v>1</v>
      </c>
      <c r="S49" s="1">
        <f>VLOOKUP($N49,$N$16:$AC$19,13,FALSE)</f>
        <v>2</v>
      </c>
      <c r="T49" s="1">
        <f>VLOOKUP($N49,$N$16:$AC$19,14,FALSE)</f>
        <v>2</v>
      </c>
      <c r="U49" s="1">
        <f>VLOOKUP($N49,$N$16:$AC$19,16,FALSE)</f>
        <v>6</v>
      </c>
      <c r="W49" s="7" t="str">
        <f t="shared" si="13"/>
        <v>PNE Equipe UMA</v>
      </c>
    </row>
    <row r="50" spans="1:23" x14ac:dyDescent="0.25">
      <c r="A50" s="1">
        <v>40</v>
      </c>
      <c r="C50" s="6"/>
      <c r="D50" s="7" t="str">
        <f>_xlfn.IFS(ISBLANK($E$31),"",$E$36&gt;$G$36,$D$36,$G$36&gt;$E$36,$H$36)</f>
        <v>Portsmouth Blues</v>
      </c>
      <c r="E50" s="1">
        <f>IF(ISBLANK('Data entry'!E50),"",'Data entry'!E50)</f>
        <v>2</v>
      </c>
      <c r="F50" s="2" t="s">
        <v>4</v>
      </c>
      <c r="G50" s="1">
        <f>IF(ISBLANK('Data entry'!G50),"",'Data entry'!G50)</f>
        <v>0</v>
      </c>
      <c r="H50" s="7" t="str">
        <f>_xlfn.IFS(ISBLANK($E$38),"",$E$38&gt;$G$38,$D$38,$G$38&gt;$E$38,$H$38)</f>
        <v>Browns 1</v>
      </c>
      <c r="M50" s="1">
        <v>3</v>
      </c>
      <c r="N50" s="7" t="str">
        <f>VLOOKUP(M50,M16:AC19,2,FALSE)</f>
        <v>GroupD3</v>
      </c>
      <c r="O50" s="1">
        <f>VLOOKUP($N50,$N$16:$AC$19,3,FALSE)</f>
        <v>3</v>
      </c>
      <c r="P50" s="1">
        <f>VLOOKUP($N50,$N$16:$AC$19,6,FALSE)</f>
        <v>1</v>
      </c>
      <c r="Q50" s="1">
        <f>VLOOKUP($N50,$N$16:$AC$19,8,FALSE)</f>
        <v>0</v>
      </c>
      <c r="R50" s="1">
        <f>VLOOKUP($N50,$N$16:$AC$19,7,FALSE)</f>
        <v>2</v>
      </c>
      <c r="S50" s="1">
        <f>VLOOKUP($N50,$N$16:$AC$19,13,FALSE)</f>
        <v>1</v>
      </c>
      <c r="T50" s="1">
        <f>VLOOKUP($N50,$N$16:$AC$19,14,FALSE)</f>
        <v>3</v>
      </c>
      <c r="U50" s="1">
        <f>VLOOKUP($N50,$N$16:$AC$19,16,FALSE)</f>
        <v>3</v>
      </c>
      <c r="W50" s="7" t="str">
        <f t="shared" si="13"/>
        <v>Long Bennington</v>
      </c>
    </row>
    <row r="51" spans="1:23" x14ac:dyDescent="0.25">
      <c r="C51" s="6"/>
      <c r="F51" s="2"/>
      <c r="M51" s="1">
        <v>4</v>
      </c>
      <c r="N51" s="7" t="str">
        <f>VLOOKUP(M51,M16:AC19,2,FALSE)</f>
        <v>GroupD2</v>
      </c>
      <c r="O51" s="1">
        <f>VLOOKUP($N51,$N$16:$AC$19,3,FALSE)</f>
        <v>3</v>
      </c>
      <c r="P51" s="1">
        <f>VLOOKUP($N51,$N$16:$AC$19,6,FALSE)</f>
        <v>0</v>
      </c>
      <c r="Q51" s="1">
        <f>VLOOKUP($N51,$N$16:$AC$19,8,FALSE)</f>
        <v>0</v>
      </c>
      <c r="R51" s="1">
        <f>VLOOKUP($N51,$N$16:$AC$19,7,FALSE)</f>
        <v>3</v>
      </c>
      <c r="S51" s="1">
        <f>VLOOKUP($N51,$N$16:$AC$19,13,FALSE)</f>
        <v>0</v>
      </c>
      <c r="T51" s="1">
        <f>VLOOKUP($N51,$N$16:$AC$19,14,FALSE)</f>
        <v>4</v>
      </c>
      <c r="U51" s="1">
        <f>VLOOKUP($N51,$N$16:$AC$19,16,FALSE)</f>
        <v>0</v>
      </c>
      <c r="W51" s="7" t="str">
        <f t="shared" si="13"/>
        <v>Portsmouth Blacks</v>
      </c>
    </row>
    <row r="52" spans="1:23" x14ac:dyDescent="0.25">
      <c r="A52" s="8" t="s">
        <v>63</v>
      </c>
      <c r="C52" s="6"/>
      <c r="E52" s="1" t="str">
        <f>IF(ISBLANK('Data entry'!E52),"",'Data entry'!E52)</f>
        <v/>
      </c>
      <c r="F52" s="2"/>
      <c r="G52" s="1" t="str">
        <f>IF(ISBLANK('Data entry'!G52),"",'Data entry'!G52)</f>
        <v/>
      </c>
    </row>
    <row r="53" spans="1:23" x14ac:dyDescent="0.25">
      <c r="A53" s="1">
        <v>41</v>
      </c>
      <c r="B53" s="1">
        <v>2</v>
      </c>
      <c r="C53" s="6" t="s">
        <v>11</v>
      </c>
      <c r="D53" s="7" t="str">
        <f>_xlfn.IFS(ISBLANK($E$41),"",$E$41&gt;$G$41,$H$41,$G$41&gt;$E$41,$D$41)</f>
        <v>AM Soccer Club</v>
      </c>
      <c r="E53" s="1">
        <f>IF(ISBLANK('Data entry'!E53),"",'Data entry'!E53)</f>
        <v>2</v>
      </c>
      <c r="F53" s="2" t="s">
        <v>4</v>
      </c>
      <c r="G53" s="1">
        <f>IF(ISBLANK('Data entry'!G53),"",'Data entry'!G53)</f>
        <v>0</v>
      </c>
      <c r="H53" s="7" t="str">
        <f>_xlfn.IFS(ISBLANK($E$42),"",$E$42&gt;$G$42,$H$42,$G$42&gt;$E$42,$D$42)</f>
        <v>Sao Bras</v>
      </c>
    </row>
    <row r="54" spans="1:23" x14ac:dyDescent="0.25">
      <c r="A54" s="8" t="s">
        <v>64</v>
      </c>
      <c r="C54" s="6"/>
      <c r="E54" s="1">
        <f>IF(ISBLANK('Data entry'!E54),"",'Data entry'!E54)</f>
        <v>2</v>
      </c>
      <c r="F54" s="2"/>
      <c r="G54" s="1">
        <f>IF(ISBLANK('Data entry'!G54),"",'Data entry'!G54)</f>
        <v>0</v>
      </c>
    </row>
    <row r="55" spans="1:23" x14ac:dyDescent="0.25">
      <c r="A55" s="1">
        <v>42</v>
      </c>
      <c r="B55" s="1">
        <v>1</v>
      </c>
      <c r="C55" s="6" t="s">
        <v>11</v>
      </c>
      <c r="D55" s="7" t="str">
        <f>_xlfn.IFS(ISBLANK($E$41),"",$E$41&gt;$G$41,$D$41,$G$41&gt;$E$41,$H$41)</f>
        <v>Tavira Blue</v>
      </c>
      <c r="E55" s="1" t="str">
        <f>IF(ISBLANK('Data entry'!E55),"",'Data entry'!E55)</f>
        <v/>
      </c>
      <c r="F55" s="2" t="s">
        <v>4</v>
      </c>
      <c r="G55" s="1" t="str">
        <f>IF(ISBLANK('Data entry'!G55),"",'Data entry'!G55)</f>
        <v/>
      </c>
      <c r="H55" s="7" t="str">
        <f>_xlfn.IFS(ISBLANK($E$42),"",$E$42&gt;$G$42,$D$42,$G$42&gt;$E$42,$H$42)</f>
        <v>Long Bennington</v>
      </c>
    </row>
    <row r="56" spans="1:23" x14ac:dyDescent="0.25">
      <c r="A56" s="8" t="s">
        <v>65</v>
      </c>
      <c r="E56" s="1" t="str">
        <f>IF(ISBLANK('Data entry'!E56),"",'Data entry'!E56)</f>
        <v/>
      </c>
      <c r="F56" s="2"/>
      <c r="G56" s="1" t="str">
        <f>IF(ISBLANK('Data entry'!G56),"",'Data entry'!G56)</f>
        <v/>
      </c>
    </row>
    <row r="57" spans="1:23" x14ac:dyDescent="0.25">
      <c r="A57" s="1">
        <v>43</v>
      </c>
      <c r="B57" s="1">
        <v>2</v>
      </c>
      <c r="C57" s="6" t="s">
        <v>13</v>
      </c>
      <c r="D57" s="7" t="str">
        <f>_xlfn.IFS(ISBLANK($E$44),"",$E$44&gt;$G$44,$H$44,$G$44&gt;$E$44,$D$44)</f>
        <v>PNE Team One</v>
      </c>
      <c r="E57" s="1">
        <f>IF(ISBLANK('Data entry'!E57),"",'Data entry'!E57)</f>
        <v>2</v>
      </c>
      <c r="F57" s="2" t="s">
        <v>4</v>
      </c>
      <c r="G57" s="1">
        <f>IF(ISBLANK('Data entry'!G57),"",'Data entry'!G57)</f>
        <v>3</v>
      </c>
      <c r="H57" s="7" t="str">
        <f>_xlfn.IFS(ISBLANK($E$45),"",$E$45&gt;$G$45,$H$45,$G$45&gt;$E$45,$D$45)</f>
        <v/>
      </c>
    </row>
    <row r="58" spans="1:23" x14ac:dyDescent="0.25">
      <c r="A58" s="8" t="s">
        <v>66</v>
      </c>
      <c r="E58" s="1">
        <f>IF(ISBLANK('Data entry'!E58),"",'Data entry'!E58)</f>
        <v>1</v>
      </c>
      <c r="F58" s="2"/>
      <c r="G58" s="1">
        <f>IF(ISBLANK('Data entry'!G58),"",'Data entry'!G58)</f>
        <v>0</v>
      </c>
    </row>
    <row r="59" spans="1:23" x14ac:dyDescent="0.25">
      <c r="A59" s="1">
        <v>44</v>
      </c>
      <c r="B59" s="1">
        <v>1</v>
      </c>
      <c r="C59" s="6" t="s">
        <v>13</v>
      </c>
      <c r="D59" s="7" t="str">
        <f>_xlfn.IFS(ISBLANK($E$44),"",$E$44&gt;$G$44,$D$44,$G$44&gt;$E$44,$H$44)</f>
        <v>Portsmouth Blacks</v>
      </c>
      <c r="E59" s="1" t="str">
        <f>IF(ISBLANK('Data entry'!E59),"",'Data entry'!E59)</f>
        <v/>
      </c>
      <c r="F59" s="2" t="s">
        <v>4</v>
      </c>
      <c r="G59" s="1" t="str">
        <f>IF(ISBLANK('Data entry'!G59),"",'Data entry'!G59)</f>
        <v/>
      </c>
      <c r="H59" s="7" t="str">
        <f>_xlfn.IFS(ISBLANK($E$45),"",$E$45&gt;$G$45,$D$45,$G$45&gt;$E$45,$H$45)</f>
        <v/>
      </c>
    </row>
    <row r="60" spans="1:23" x14ac:dyDescent="0.25">
      <c r="A60" s="8" t="s">
        <v>67</v>
      </c>
      <c r="E60" s="1" t="str">
        <f>IF(ISBLANK('Data entry'!E60),"",'Data entry'!E60)</f>
        <v/>
      </c>
      <c r="F60" s="2"/>
      <c r="G60" s="1" t="str">
        <f>IF(ISBLANK('Data entry'!G60),"",'Data entry'!G60)</f>
        <v/>
      </c>
    </row>
    <row r="61" spans="1:23" x14ac:dyDescent="0.25">
      <c r="A61" s="1">
        <v>45</v>
      </c>
      <c r="B61" s="1">
        <v>2</v>
      </c>
      <c r="C61" s="6" t="s">
        <v>12</v>
      </c>
      <c r="D61" s="7" t="str">
        <f>_xlfn.IFS(ISBLANK($E$47),"",$E$47&gt;$G$47,$H$47,$G$47&gt;$E$47,$D$47)</f>
        <v>PNE Equipe UMA</v>
      </c>
      <c r="E61" s="1">
        <f>IF(ISBLANK('Data entry'!E61),"",'Data entry'!E61)</f>
        <v>2</v>
      </c>
      <c r="F61" s="2" t="s">
        <v>4</v>
      </c>
      <c r="G61" s="1">
        <f>IF(ISBLANK('Data entry'!G61),"",'Data entry'!G61)</f>
        <v>1</v>
      </c>
      <c r="H61" s="7" t="str">
        <f>_xlfn.IFS(ISBLANK($E$48),"",$E$48&gt;$G$48,$H$48,$G$48&gt;$E$48,$D$48)</f>
        <v>Thanet Barbarians</v>
      </c>
    </row>
    <row r="62" spans="1:23" x14ac:dyDescent="0.25">
      <c r="A62" s="8" t="s">
        <v>68</v>
      </c>
      <c r="E62" s="1">
        <f>IF(ISBLANK('Data entry'!E62),"",'Data entry'!E62)</f>
        <v>0</v>
      </c>
      <c r="F62" s="2"/>
      <c r="G62" s="1">
        <f>IF(ISBLANK('Data entry'!G62),"",'Data entry'!G62)</f>
        <v>1</v>
      </c>
    </row>
    <row r="63" spans="1:23" x14ac:dyDescent="0.25">
      <c r="A63" s="1">
        <v>46</v>
      </c>
      <c r="B63" s="1">
        <v>1</v>
      </c>
      <c r="C63" s="6" t="s">
        <v>12</v>
      </c>
      <c r="D63" s="7" t="str">
        <f>_xlfn.IFS(ISBLANK($E$47),"",$E$47&gt;$G$47,$D$47,$G$47&gt;$E$47,$H$47)</f>
        <v>Tavira White</v>
      </c>
      <c r="E63" s="1" t="str">
        <f>IF(ISBLANK('Data entry'!E63),"",'Data entry'!E63)</f>
        <v/>
      </c>
      <c r="F63" s="2" t="s">
        <v>4</v>
      </c>
      <c r="G63" s="1" t="str">
        <f>IF(ISBLANK('Data entry'!G63),"",'Data entry'!G63)</f>
        <v/>
      </c>
      <c r="H63" s="7" t="str">
        <f>_xlfn.IFS(ISBLANK($E$48),"",$E$48&gt;$G$48,$D$48,$G$48&gt;$E$48,$H$48)</f>
        <v>Olhao White</v>
      </c>
    </row>
    <row r="64" spans="1:23" x14ac:dyDescent="0.25">
      <c r="A64" s="8" t="s">
        <v>69</v>
      </c>
      <c r="E64" s="1" t="str">
        <f>IF(ISBLANK('Data entry'!E64),"",'Data entry'!E64)</f>
        <v/>
      </c>
      <c r="F64" s="2"/>
      <c r="G64" s="1" t="str">
        <f>IF(ISBLANK('Data entry'!G64),"",'Data entry'!G64)</f>
        <v/>
      </c>
    </row>
    <row r="65" spans="1:10" x14ac:dyDescent="0.25">
      <c r="A65" s="1">
        <v>47</v>
      </c>
      <c r="B65" s="1">
        <v>2</v>
      </c>
      <c r="C65" s="6" t="s">
        <v>14</v>
      </c>
      <c r="D65" s="7" t="str">
        <f>_xlfn.IFS(ISBLANK($E$50),"",$E$50&gt;$G$50,$H$50,$G$50&gt;$E$50,$D$50)</f>
        <v>Browns 1</v>
      </c>
      <c r="E65" s="1">
        <f>IF(ISBLANK('Data entry'!E65),"",'Data entry'!E65)</f>
        <v>3</v>
      </c>
      <c r="F65" s="2" t="s">
        <v>4</v>
      </c>
      <c r="G65" s="1">
        <f>IF(ISBLANK('Data entry'!G65),"",'Data entry'!G65)</f>
        <v>4</v>
      </c>
      <c r="H65" s="7" t="str">
        <f>_xlfn.IFS(ISBLANK($E$51),"",$E$51&gt;$G$51,$H$51,$G$51&gt;$E$51,$D$51)</f>
        <v/>
      </c>
    </row>
    <row r="66" spans="1:10" x14ac:dyDescent="0.25">
      <c r="A66" s="8" t="s">
        <v>70</v>
      </c>
      <c r="E66" s="1">
        <f>IF(ISBLANK('Data entry'!E66),"",'Data entry'!E66)</f>
        <v>1</v>
      </c>
      <c r="F66" s="2"/>
      <c r="G66" s="1">
        <f>IF(ISBLANK('Data entry'!G66),"",'Data entry'!G66)</f>
        <v>2</v>
      </c>
    </row>
    <row r="67" spans="1:10" x14ac:dyDescent="0.25">
      <c r="A67" s="1">
        <v>48</v>
      </c>
      <c r="B67" s="1">
        <v>1</v>
      </c>
      <c r="C67" s="6" t="s">
        <v>14</v>
      </c>
      <c r="D67" s="7" t="str">
        <f>_xlfn.IFS(ISBLANK($E$50),"",$E$50&gt;$G$50,$D$50,$G$50&gt;$E$50,$H$50)</f>
        <v>Portsmouth Blues</v>
      </c>
      <c r="E67" s="1" t="str">
        <f>IF(ISBLANK('Data entry'!E67),"",'Data entry'!E67)</f>
        <v/>
      </c>
      <c r="F67" s="2" t="s">
        <v>4</v>
      </c>
      <c r="G67" s="1" t="str">
        <f>IF(ISBLANK('Data entry'!G67),"",'Data entry'!G67)</f>
        <v/>
      </c>
      <c r="H67" s="7" t="str">
        <f>_xlfn.IFS(ISBLANK($E$51),"",$E$51&gt;$G$51,$D$51,$G$51&gt;$E$51,$H$51)</f>
        <v/>
      </c>
    </row>
    <row r="68" spans="1:10" x14ac:dyDescent="0.25">
      <c r="F68" s="2"/>
    </row>
    <row r="69" spans="1:10" x14ac:dyDescent="0.25">
      <c r="F69" s="2"/>
    </row>
    <row r="70" spans="1:10" x14ac:dyDescent="0.25">
      <c r="C70" s="5" t="s">
        <v>71</v>
      </c>
      <c r="F70" s="2"/>
    </row>
    <row r="71" spans="1:10" x14ac:dyDescent="0.25">
      <c r="C71" s="20">
        <v>1</v>
      </c>
      <c r="D71" s="7" t="e">
        <f>_xlfn.IFS(ISBLANK($E$67),"",$E$67&gt;$G$67,$D$67,$G$67&gt;$E$67,$H$67)</f>
        <v>#N/A</v>
      </c>
      <c r="F71" s="2"/>
    </row>
    <row r="72" spans="1:10" x14ac:dyDescent="0.25">
      <c r="C72" s="20">
        <v>2</v>
      </c>
      <c r="D72" s="7" t="e">
        <f>_xlfn.IFS(ISBLANK($E$67),"",$E$67&gt;$G$67,$H$67,$G$67&gt;$E$67,$D$67)</f>
        <v>#N/A</v>
      </c>
      <c r="F72" s="2"/>
    </row>
    <row r="73" spans="1:10" x14ac:dyDescent="0.25">
      <c r="C73" s="20">
        <v>3</v>
      </c>
      <c r="D73" s="7">
        <f>_xlfn.IFS(ISBLANK($E$65),"",$E$65&gt;$G$65,$D$65,$G$65&gt;$E$65,$H$657)</f>
        <v>0</v>
      </c>
      <c r="F73" s="2"/>
    </row>
    <row r="74" spans="1:10" x14ac:dyDescent="0.25">
      <c r="C74" s="20">
        <v>4</v>
      </c>
      <c r="D74" s="7" t="str">
        <f>_xlfn.IFS(ISBLANK($E$65),"",$E$65&gt;$G$65,$H$65,$G$65&gt;$E$65,$D$65)</f>
        <v>Browns 1</v>
      </c>
      <c r="F74" s="2"/>
    </row>
    <row r="75" spans="1:10" x14ac:dyDescent="0.25">
      <c r="C75" s="20">
        <v>5</v>
      </c>
      <c r="D75" s="7" t="e">
        <f>_xlfn.IFS(ISBLANK($E$63),"",$E$63&gt;$G$63,$D$63,$G$63&gt;$E$63,$H$63)</f>
        <v>#N/A</v>
      </c>
      <c r="F75" s="2"/>
    </row>
    <row r="76" spans="1:10" x14ac:dyDescent="0.25">
      <c r="C76" s="20">
        <v>6</v>
      </c>
      <c r="D76" s="7" t="e">
        <f>_xlfn.IFS(ISBLANK($E$63),"",$E$63&gt;$G$63,$H$63,$G$63&gt;$E$63,$D$63)</f>
        <v>#N/A</v>
      </c>
      <c r="F76" s="2"/>
    </row>
    <row r="77" spans="1:10" x14ac:dyDescent="0.25">
      <c r="C77" s="20">
        <v>7</v>
      </c>
      <c r="D77" s="7" t="str">
        <f>_xlfn.IFS(ISBLANK($E$61),"",$E$61&gt;$G$61,$D$61,$G$61&gt;$E$61,$H$61)</f>
        <v>PNE Equipe UMA</v>
      </c>
      <c r="F77" s="2"/>
      <c r="H77" s="21" t="s">
        <v>72</v>
      </c>
    </row>
    <row r="78" spans="1:10" x14ac:dyDescent="0.25">
      <c r="C78" s="20">
        <v>8</v>
      </c>
      <c r="D78" s="7" t="str">
        <f>_xlfn.IFS(ISBLANK($E$61),"",$E$61&gt;$G$61,$H$61,$G$61&gt;$E$61,$D$61)</f>
        <v>Thanet Barbarians</v>
      </c>
    </row>
    <row r="79" spans="1:10" x14ac:dyDescent="0.25">
      <c r="C79" s="20">
        <v>9</v>
      </c>
      <c r="D79" s="7" t="e">
        <f>_xlfn.IFS(ISBLANK($E$59),"",$E$59&gt;$G$59,$D$59,$G$59&gt;$E$59,$H$59)</f>
        <v>#N/A</v>
      </c>
      <c r="J79" s="1" t="s">
        <v>58</v>
      </c>
    </row>
    <row r="80" spans="1:10" x14ac:dyDescent="0.25">
      <c r="C80" s="20">
        <v>10</v>
      </c>
      <c r="D80" s="7" t="e">
        <f>_xlfn.IFS(ISBLANK($E$59),"",$E$59&gt;$G$59,$H$59,$G$59&gt;$E$59,$D$59)</f>
        <v>#N/A</v>
      </c>
      <c r="H80" s="7" t="s">
        <v>26</v>
      </c>
      <c r="I80" s="1" t="s">
        <v>82</v>
      </c>
      <c r="J80" s="1">
        <v>4</v>
      </c>
    </row>
    <row r="81" spans="3:10" x14ac:dyDescent="0.25">
      <c r="C81" s="20">
        <v>11</v>
      </c>
      <c r="D81" s="7" t="str">
        <f>_xlfn.IFS(ISBLANK($E$57),"",$E$57&gt;$G$57,$D$57,$G$57&gt;$E$57,$H$57)</f>
        <v/>
      </c>
      <c r="H81" s="7" t="s">
        <v>27</v>
      </c>
      <c r="I81" s="1" t="s">
        <v>83</v>
      </c>
      <c r="J81" s="1">
        <v>3</v>
      </c>
    </row>
    <row r="82" spans="3:10" x14ac:dyDescent="0.25">
      <c r="C82" s="20">
        <v>12</v>
      </c>
      <c r="D82" s="7" t="str">
        <f>_xlfn.IFS(ISBLANK($E$57),"",$E$57&gt;$G$57,$H$57,$G$57&gt;$E$57,$D$57)</f>
        <v>PNE Team One</v>
      </c>
      <c r="H82" s="7" t="s">
        <v>28</v>
      </c>
      <c r="I82" s="1" t="s">
        <v>84</v>
      </c>
      <c r="J82" s="1">
        <v>2</v>
      </c>
    </row>
    <row r="83" spans="3:10" x14ac:dyDescent="0.25">
      <c r="C83" s="20">
        <v>13</v>
      </c>
      <c r="D83" s="7" t="e">
        <f>_xlfn.IFS(ISBLANK($E$55),"",$E$55&gt;$G$55,$D$55,$G$55&gt;$E$55,$H$55)</f>
        <v>#N/A</v>
      </c>
      <c r="H83" s="7" t="s">
        <v>29</v>
      </c>
      <c r="I83" s="1" t="s">
        <v>85</v>
      </c>
      <c r="J83" s="1">
        <v>1</v>
      </c>
    </row>
    <row r="84" spans="3:10" x14ac:dyDescent="0.25">
      <c r="C84" s="20">
        <v>14</v>
      </c>
      <c r="D84" s="7" t="e">
        <f>_xlfn.IFS(ISBLANK($E$55),"",$E$55&gt;$G$55,$H$55,$G$55&gt;$E$55,$D$55)</f>
        <v>#N/A</v>
      </c>
      <c r="H84" s="7" t="s">
        <v>30</v>
      </c>
      <c r="I84" s="1" t="s">
        <v>86</v>
      </c>
      <c r="J84" s="1">
        <v>4</v>
      </c>
    </row>
    <row r="85" spans="3:10" x14ac:dyDescent="0.25">
      <c r="C85" s="20">
        <v>15</v>
      </c>
      <c r="D85" s="7" t="str">
        <f>_xlfn.IFS(ISBLANK($E$53),"",$E$53&gt;$G$53,$D$53,$G$53&gt;$E$53,$H$53)</f>
        <v>AM Soccer Club</v>
      </c>
      <c r="H85" s="7" t="s">
        <v>31</v>
      </c>
      <c r="I85" s="1" t="s">
        <v>87</v>
      </c>
      <c r="J85" s="1">
        <v>3</v>
      </c>
    </row>
    <row r="86" spans="3:10" x14ac:dyDescent="0.25">
      <c r="C86" s="20">
        <v>16</v>
      </c>
      <c r="D86" s="7" t="str">
        <f>_xlfn.IFS(ISBLANK($E$53),"",$E$53&gt;$G$53,$H$53,$G$53&gt;$E$53,$D$53)</f>
        <v>Sao Bras</v>
      </c>
      <c r="H86" s="7" t="s">
        <v>32</v>
      </c>
      <c r="I86" s="1" t="s">
        <v>88</v>
      </c>
      <c r="J86" s="1">
        <v>2</v>
      </c>
    </row>
    <row r="87" spans="3:10" x14ac:dyDescent="0.25">
      <c r="C87" s="20"/>
      <c r="H87" s="7" t="s">
        <v>33</v>
      </c>
      <c r="I87" s="1" t="s">
        <v>89</v>
      </c>
      <c r="J87" s="1">
        <v>1</v>
      </c>
    </row>
    <row r="88" spans="3:10" x14ac:dyDescent="0.25">
      <c r="C88" s="20"/>
      <c r="H88" s="7" t="s">
        <v>34</v>
      </c>
      <c r="I88" s="1" t="s">
        <v>90</v>
      </c>
      <c r="J88" s="1">
        <v>4</v>
      </c>
    </row>
    <row r="89" spans="3:10" x14ac:dyDescent="0.25">
      <c r="C89" s="20"/>
      <c r="H89" s="7" t="s">
        <v>35</v>
      </c>
      <c r="I89" s="1" t="s">
        <v>91</v>
      </c>
      <c r="J89" s="1">
        <v>3</v>
      </c>
    </row>
    <row r="90" spans="3:10" x14ac:dyDescent="0.25">
      <c r="C90" s="20"/>
      <c r="H90" s="7" t="s">
        <v>41</v>
      </c>
      <c r="I90" s="1" t="s">
        <v>92</v>
      </c>
      <c r="J90" s="1">
        <v>2</v>
      </c>
    </row>
    <row r="91" spans="3:10" x14ac:dyDescent="0.25">
      <c r="C91" s="20"/>
      <c r="H91" s="7" t="s">
        <v>36</v>
      </c>
      <c r="I91" s="1" t="s">
        <v>93</v>
      </c>
      <c r="J91" s="1">
        <v>1</v>
      </c>
    </row>
    <row r="92" spans="3:10" x14ac:dyDescent="0.25">
      <c r="C92" s="20"/>
      <c r="H92" s="7" t="s">
        <v>37</v>
      </c>
      <c r="I92" s="1" t="s">
        <v>94</v>
      </c>
      <c r="J92" s="1">
        <v>4</v>
      </c>
    </row>
    <row r="93" spans="3:10" x14ac:dyDescent="0.25">
      <c r="C93" s="20"/>
      <c r="H93" s="7" t="s">
        <v>39</v>
      </c>
      <c r="I93" s="1" t="s">
        <v>95</v>
      </c>
      <c r="J93" s="1">
        <v>3</v>
      </c>
    </row>
    <row r="94" spans="3:10" x14ac:dyDescent="0.25">
      <c r="C94" s="20"/>
      <c r="H94" s="7" t="s">
        <v>38</v>
      </c>
      <c r="I94" s="1" t="s">
        <v>96</v>
      </c>
      <c r="J94" s="1">
        <v>2</v>
      </c>
    </row>
    <row r="95" spans="3:10" x14ac:dyDescent="0.25">
      <c r="C95" s="20"/>
      <c r="H95" s="7" t="s">
        <v>40</v>
      </c>
      <c r="I95" s="1" t="s">
        <v>97</v>
      </c>
      <c r="J95" s="1">
        <v>1</v>
      </c>
    </row>
    <row r="99" spans="8:8" x14ac:dyDescent="0.25">
      <c r="H99" s="7" t="s">
        <v>112</v>
      </c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  <ignoredErrors>
    <ignoredError sqref="W4:X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WINDOWS 7</dc:creator>
  <cp:lastModifiedBy>NEIL WINDOWS 7</cp:lastModifiedBy>
  <dcterms:created xsi:type="dcterms:W3CDTF">2018-03-01T12:32:08Z</dcterms:created>
  <dcterms:modified xsi:type="dcterms:W3CDTF">2018-05-06T06:55:44Z</dcterms:modified>
</cp:coreProperties>
</file>